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89DCF6C-48F7-473F-972F-AF87736EF3D9}" xr6:coauthVersionLast="47" xr6:coauthVersionMax="47" xr10:uidLastSave="{00000000-0000-0000-0000-000000000000}"/>
  <bookViews>
    <workbookView xWindow="28680" yWindow="-16260" windowWidth="29040" windowHeight="15840" tabRatio="618" xr2:uid="{00000000-000D-0000-FFFF-FFFF00000000}"/>
  </bookViews>
  <sheets>
    <sheet name="Coordinates Analysis" sheetId="26" r:id="rId1"/>
    <sheet name="MOBLAS-7 to SGSLR Vector Compar" sheetId="28" r:id="rId2"/>
    <sheet name="Geometric Properties" sheetId="1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1" i="26" l="1"/>
  <c r="K71" i="26"/>
  <c r="J71" i="26"/>
  <c r="I71" i="26"/>
  <c r="R56" i="26"/>
  <c r="K56" i="26"/>
  <c r="J56" i="26"/>
  <c r="I56" i="26"/>
  <c r="L56" i="26" s="1"/>
  <c r="F86" i="26"/>
  <c r="E86" i="26"/>
  <c r="D86" i="26"/>
  <c r="Q86" i="26"/>
  <c r="P86" i="26"/>
  <c r="O86" i="26"/>
  <c r="K86" i="26"/>
  <c r="J86" i="26"/>
  <c r="H64" i="19"/>
  <c r="G64" i="19"/>
  <c r="F64" i="19"/>
  <c r="H63" i="19"/>
  <c r="G63" i="19"/>
  <c r="F63" i="19"/>
  <c r="H62" i="19"/>
  <c r="F62" i="19"/>
  <c r="G62" i="19"/>
  <c r="K3" i="28"/>
  <c r="J3" i="28"/>
  <c r="R5" i="28"/>
  <c r="K5" i="28"/>
  <c r="J5" i="28"/>
  <c r="I5" i="28"/>
  <c r="L5" i="28" s="1"/>
  <c r="R10" i="28"/>
  <c r="Q15" i="28"/>
  <c r="P15" i="28"/>
  <c r="O15" i="28"/>
  <c r="R15" i="28" s="1"/>
  <c r="F15" i="28"/>
  <c r="E15" i="28"/>
  <c r="D15" i="28"/>
  <c r="K10" i="28"/>
  <c r="J10" i="28"/>
  <c r="I10" i="28"/>
  <c r="Q14" i="28"/>
  <c r="P14" i="28"/>
  <c r="O14" i="28"/>
  <c r="R14" i="28" s="1"/>
  <c r="Q13" i="28"/>
  <c r="P13" i="28"/>
  <c r="O13" i="28"/>
  <c r="R13" i="28" s="1"/>
  <c r="F14" i="28"/>
  <c r="E14" i="28"/>
  <c r="D14" i="28"/>
  <c r="F13" i="28"/>
  <c r="E13" i="28"/>
  <c r="D13" i="28"/>
  <c r="K9" i="28"/>
  <c r="J9" i="28"/>
  <c r="I9" i="28"/>
  <c r="I14" i="28" s="1"/>
  <c r="K8" i="28"/>
  <c r="J8" i="28"/>
  <c r="I8" i="28"/>
  <c r="K4" i="28"/>
  <c r="J4" i="28"/>
  <c r="I4" i="28"/>
  <c r="I3" i="28"/>
  <c r="R9" i="28"/>
  <c r="R8" i="28"/>
  <c r="R4" i="28"/>
  <c r="R3" i="28"/>
  <c r="R59" i="26"/>
  <c r="R58" i="26"/>
  <c r="R57" i="26"/>
  <c r="R55" i="26"/>
  <c r="R54" i="26"/>
  <c r="R74" i="26"/>
  <c r="R73" i="26"/>
  <c r="R72" i="26"/>
  <c r="R70" i="26"/>
  <c r="R69" i="26"/>
  <c r="K74" i="26"/>
  <c r="J74" i="26"/>
  <c r="I74" i="26"/>
  <c r="K73" i="26"/>
  <c r="J73" i="26"/>
  <c r="I73" i="26"/>
  <c r="K72" i="26"/>
  <c r="J72" i="26"/>
  <c r="I72" i="26"/>
  <c r="K70" i="26"/>
  <c r="J70" i="26"/>
  <c r="I70" i="26"/>
  <c r="K69" i="26"/>
  <c r="J69" i="26"/>
  <c r="I69" i="26"/>
  <c r="Q89" i="26"/>
  <c r="P89" i="26"/>
  <c r="O89" i="26"/>
  <c r="Q88" i="26"/>
  <c r="P88" i="26"/>
  <c r="O88" i="26"/>
  <c r="Q87" i="26"/>
  <c r="P87" i="26"/>
  <c r="O87" i="26"/>
  <c r="Q85" i="26"/>
  <c r="P85" i="26"/>
  <c r="O85" i="26"/>
  <c r="Q84" i="26"/>
  <c r="P84" i="26"/>
  <c r="O84" i="26"/>
  <c r="F89" i="26"/>
  <c r="E89" i="26"/>
  <c r="D89" i="26"/>
  <c r="F88" i="26"/>
  <c r="E88" i="26"/>
  <c r="D88" i="26"/>
  <c r="F87" i="26"/>
  <c r="E87" i="26"/>
  <c r="D87" i="26"/>
  <c r="F85" i="26"/>
  <c r="E85" i="26"/>
  <c r="D85" i="26"/>
  <c r="F84" i="26"/>
  <c r="E84" i="26"/>
  <c r="D84" i="26"/>
  <c r="K59" i="26"/>
  <c r="J59" i="26"/>
  <c r="I59" i="26"/>
  <c r="K58" i="26"/>
  <c r="J58" i="26"/>
  <c r="I58" i="26"/>
  <c r="K57" i="26"/>
  <c r="J57" i="26"/>
  <c r="I57" i="26"/>
  <c r="K55" i="26"/>
  <c r="J55" i="26"/>
  <c r="I55" i="26"/>
  <c r="K54" i="26"/>
  <c r="J54" i="26"/>
  <c r="I54" i="26"/>
  <c r="D81" i="19"/>
  <c r="D82" i="19"/>
  <c r="D73" i="19"/>
  <c r="D72" i="19"/>
  <c r="K53" i="26"/>
  <c r="J53" i="26"/>
  <c r="I53" i="26"/>
  <c r="K52" i="26"/>
  <c r="J52" i="26"/>
  <c r="I52" i="26"/>
  <c r="K51" i="26"/>
  <c r="J51" i="26"/>
  <c r="I51" i="26"/>
  <c r="K50" i="26"/>
  <c r="J50" i="26"/>
  <c r="I50" i="26"/>
  <c r="K49" i="26"/>
  <c r="J49" i="26"/>
  <c r="I49" i="26"/>
  <c r="K48" i="26"/>
  <c r="J48" i="26"/>
  <c r="I48" i="26"/>
  <c r="K47" i="26"/>
  <c r="J47" i="26"/>
  <c r="I47" i="26"/>
  <c r="K62" i="26"/>
  <c r="J62" i="26"/>
  <c r="I62" i="26"/>
  <c r="K68" i="26"/>
  <c r="J68" i="26"/>
  <c r="I68" i="26"/>
  <c r="K67" i="26"/>
  <c r="J67" i="26"/>
  <c r="I67" i="26"/>
  <c r="K66" i="26"/>
  <c r="J66" i="26"/>
  <c r="I66" i="26"/>
  <c r="K65" i="26"/>
  <c r="J65" i="26"/>
  <c r="I65" i="26"/>
  <c r="K64" i="26"/>
  <c r="J64" i="26"/>
  <c r="I64" i="26"/>
  <c r="K63" i="26"/>
  <c r="J63" i="26"/>
  <c r="I63" i="26"/>
  <c r="Q33" i="26"/>
  <c r="P33" i="26"/>
  <c r="O33" i="26"/>
  <c r="Q32" i="26"/>
  <c r="P32" i="26"/>
  <c r="O32" i="26"/>
  <c r="Q31" i="26"/>
  <c r="P31" i="26"/>
  <c r="O31" i="26"/>
  <c r="Q30" i="26"/>
  <c r="P30" i="26"/>
  <c r="O30" i="26"/>
  <c r="Q29" i="26"/>
  <c r="P29" i="26"/>
  <c r="O29" i="26"/>
  <c r="Q28" i="26"/>
  <c r="P28" i="26"/>
  <c r="O28" i="26"/>
  <c r="Q27" i="26"/>
  <c r="P27" i="26"/>
  <c r="O27" i="26"/>
  <c r="R21" i="26"/>
  <c r="R20" i="26"/>
  <c r="R19" i="26"/>
  <c r="K21" i="26"/>
  <c r="J21" i="26"/>
  <c r="I21" i="26"/>
  <c r="K20" i="26"/>
  <c r="J20" i="26"/>
  <c r="I20" i="26"/>
  <c r="K19" i="26"/>
  <c r="J19" i="26"/>
  <c r="I19" i="26"/>
  <c r="K18" i="26"/>
  <c r="J18" i="26"/>
  <c r="I18" i="26"/>
  <c r="K17" i="26"/>
  <c r="J17" i="26"/>
  <c r="I17" i="26"/>
  <c r="K16" i="26"/>
  <c r="J16" i="26"/>
  <c r="I16" i="26"/>
  <c r="K15" i="26"/>
  <c r="J15" i="26"/>
  <c r="I15" i="26"/>
  <c r="K11" i="26"/>
  <c r="J11" i="26"/>
  <c r="I11" i="26"/>
  <c r="K10" i="26"/>
  <c r="J10" i="26"/>
  <c r="I10" i="26"/>
  <c r="K9" i="26"/>
  <c r="J9" i="26"/>
  <c r="I9" i="26"/>
  <c r="K8" i="26"/>
  <c r="J8" i="26"/>
  <c r="I8" i="26"/>
  <c r="K7" i="26"/>
  <c r="J7" i="26"/>
  <c r="I7" i="26"/>
  <c r="K6" i="26"/>
  <c r="J6" i="26"/>
  <c r="I6" i="26"/>
  <c r="K5" i="26"/>
  <c r="J5" i="26"/>
  <c r="I5" i="26"/>
  <c r="F33" i="26"/>
  <c r="E33" i="26"/>
  <c r="D33" i="26"/>
  <c r="F32" i="26"/>
  <c r="E32" i="26"/>
  <c r="D32" i="26"/>
  <c r="F31" i="26"/>
  <c r="E31" i="26"/>
  <c r="D31" i="26"/>
  <c r="R11" i="26"/>
  <c r="R10" i="26"/>
  <c r="R9" i="26"/>
  <c r="B57" i="19"/>
  <c r="M42" i="19"/>
  <c r="J21" i="19"/>
  <c r="I21" i="19"/>
  <c r="J17" i="19"/>
  <c r="I17" i="19"/>
  <c r="L10" i="19"/>
  <c r="E10" i="19"/>
  <c r="L9" i="19"/>
  <c r="E9" i="19"/>
  <c r="L8" i="19"/>
  <c r="M11" i="19" s="1"/>
  <c r="E8" i="19"/>
  <c r="F11" i="19" s="1"/>
  <c r="B42" i="19"/>
  <c r="Q83" i="26"/>
  <c r="P83" i="26"/>
  <c r="O83" i="26"/>
  <c r="Q82" i="26"/>
  <c r="P82" i="26"/>
  <c r="O82" i="26"/>
  <c r="Q81" i="26"/>
  <c r="P81" i="26"/>
  <c r="O81" i="26"/>
  <c r="Q80" i="26"/>
  <c r="P80" i="26"/>
  <c r="O80" i="26"/>
  <c r="Q77" i="26"/>
  <c r="P77" i="26"/>
  <c r="O77" i="26"/>
  <c r="Q79" i="26"/>
  <c r="P79" i="26"/>
  <c r="O79" i="26"/>
  <c r="F83" i="26"/>
  <c r="E83" i="26"/>
  <c r="D83" i="26"/>
  <c r="F82" i="26"/>
  <c r="E82" i="26"/>
  <c r="D82" i="26"/>
  <c r="F81" i="26"/>
  <c r="E81" i="26"/>
  <c r="D81" i="26"/>
  <c r="F80" i="26"/>
  <c r="E80" i="26"/>
  <c r="D80" i="26"/>
  <c r="F77" i="26"/>
  <c r="E77" i="26"/>
  <c r="D77" i="26"/>
  <c r="F79" i="26"/>
  <c r="E79" i="26"/>
  <c r="D79" i="26"/>
  <c r="R68" i="26"/>
  <c r="R67" i="26"/>
  <c r="R66" i="26"/>
  <c r="R65" i="26"/>
  <c r="R62" i="26"/>
  <c r="R64" i="26"/>
  <c r="R53" i="26"/>
  <c r="R52" i="26"/>
  <c r="R51" i="26"/>
  <c r="R50" i="26"/>
  <c r="R47" i="26"/>
  <c r="R49" i="26"/>
  <c r="R18" i="26"/>
  <c r="R15" i="26"/>
  <c r="R17" i="26"/>
  <c r="R8" i="26"/>
  <c r="R7" i="26"/>
  <c r="R6" i="26"/>
  <c r="F30" i="26"/>
  <c r="E30" i="26"/>
  <c r="D30" i="26"/>
  <c r="F27" i="26"/>
  <c r="E27" i="26"/>
  <c r="D27" i="26"/>
  <c r="F29" i="26"/>
  <c r="E29" i="26"/>
  <c r="D29" i="26"/>
  <c r="F28" i="26"/>
  <c r="E28" i="26"/>
  <c r="D28" i="26"/>
  <c r="R16" i="26"/>
  <c r="R5" i="26"/>
  <c r="L71" i="26" l="1"/>
  <c r="R86" i="26"/>
  <c r="I86" i="26"/>
  <c r="L86" i="26" s="1"/>
  <c r="L73" i="26"/>
  <c r="J87" i="26"/>
  <c r="I85" i="26"/>
  <c r="K85" i="26"/>
  <c r="I13" i="28"/>
  <c r="K89" i="26"/>
  <c r="J89" i="26"/>
  <c r="J15" i="28"/>
  <c r="J14" i="28"/>
  <c r="L14" i="28" s="1"/>
  <c r="K14" i="28"/>
  <c r="I15" i="28"/>
  <c r="L15" i="28" s="1"/>
  <c r="K15" i="28"/>
  <c r="J13" i="28"/>
  <c r="K13" i="28"/>
  <c r="L10" i="28"/>
  <c r="L8" i="28"/>
  <c r="L9" i="28"/>
  <c r="L3" i="28"/>
  <c r="L4" i="28"/>
  <c r="I89" i="26"/>
  <c r="K88" i="26"/>
  <c r="J88" i="26"/>
  <c r="J85" i="26"/>
  <c r="K87" i="26"/>
  <c r="I87" i="26"/>
  <c r="K84" i="26"/>
  <c r="J84" i="26"/>
  <c r="I84" i="26"/>
  <c r="R89" i="26"/>
  <c r="R87" i="26"/>
  <c r="R84" i="26"/>
  <c r="L74" i="26"/>
  <c r="I88" i="26"/>
  <c r="L69" i="26"/>
  <c r="L70" i="26"/>
  <c r="L72" i="26"/>
  <c r="R88" i="26"/>
  <c r="R85" i="26"/>
  <c r="J33" i="26"/>
  <c r="L10" i="26"/>
  <c r="L59" i="26"/>
  <c r="L58" i="26"/>
  <c r="I33" i="26"/>
  <c r="L20" i="26"/>
  <c r="L57" i="26"/>
  <c r="K32" i="26"/>
  <c r="K27" i="26"/>
  <c r="L54" i="26"/>
  <c r="J32" i="26"/>
  <c r="I28" i="26"/>
  <c r="L9" i="26"/>
  <c r="J29" i="26"/>
  <c r="L55" i="26"/>
  <c r="J27" i="26"/>
  <c r="I29" i="26"/>
  <c r="I32" i="26"/>
  <c r="K29" i="26"/>
  <c r="K31" i="26"/>
  <c r="L18" i="26"/>
  <c r="B25" i="19"/>
  <c r="I22" i="19"/>
  <c r="I25" i="19"/>
  <c r="I27" i="26"/>
  <c r="J30" i="26"/>
  <c r="I31" i="26"/>
  <c r="K30" i="26"/>
  <c r="J31" i="26"/>
  <c r="J28" i="26"/>
  <c r="K33" i="26"/>
  <c r="K28" i="26"/>
  <c r="I30" i="26"/>
  <c r="R33" i="26"/>
  <c r="R32" i="26"/>
  <c r="R31" i="26"/>
  <c r="L19" i="26"/>
  <c r="L6" i="26"/>
  <c r="L11" i="26"/>
  <c r="L17" i="26"/>
  <c r="L7" i="26"/>
  <c r="L16" i="26"/>
  <c r="L8" i="26"/>
  <c r="I79" i="26"/>
  <c r="J80" i="26"/>
  <c r="I80" i="26"/>
  <c r="J79" i="26"/>
  <c r="K77" i="26"/>
  <c r="L5" i="26"/>
  <c r="K80" i="26"/>
  <c r="R83" i="26"/>
  <c r="K79" i="26"/>
  <c r="I77" i="26"/>
  <c r="J77" i="26"/>
  <c r="B22" i="19"/>
  <c r="F13" i="19"/>
  <c r="F12" i="19"/>
  <c r="M8" i="19"/>
  <c r="M9" i="19"/>
  <c r="I26" i="19"/>
  <c r="M10" i="19"/>
  <c r="F9" i="19"/>
  <c r="B26" i="19"/>
  <c r="F8" i="19"/>
  <c r="F10" i="19"/>
  <c r="R82" i="26"/>
  <c r="R77" i="26"/>
  <c r="R80" i="26"/>
  <c r="R79" i="26"/>
  <c r="R81" i="26"/>
  <c r="L50" i="26"/>
  <c r="L65" i="26"/>
  <c r="L62" i="26"/>
  <c r="L64" i="26"/>
  <c r="L53" i="26"/>
  <c r="L52" i="26"/>
  <c r="L47" i="26"/>
  <c r="L51" i="26"/>
  <c r="L49" i="26"/>
  <c r="R29" i="26"/>
  <c r="R30" i="26"/>
  <c r="L15" i="26"/>
  <c r="K83" i="26"/>
  <c r="J83" i="26"/>
  <c r="I83" i="26"/>
  <c r="R48" i="26"/>
  <c r="L21" i="26" l="1"/>
  <c r="L33" i="26"/>
  <c r="L13" i="28"/>
  <c r="L85" i="26"/>
  <c r="L87" i="26"/>
  <c r="L89" i="26"/>
  <c r="L88" i="26"/>
  <c r="L84" i="26"/>
  <c r="L32" i="26"/>
  <c r="L31" i="26"/>
  <c r="L29" i="26"/>
  <c r="L80" i="26"/>
  <c r="L30" i="26"/>
  <c r="L79" i="26"/>
  <c r="L77" i="26"/>
  <c r="L28" i="26"/>
  <c r="L83" i="26"/>
  <c r="L68" i="26"/>
  <c r="L48" i="26"/>
  <c r="R63" i="26" l="1"/>
  <c r="E78" i="26"/>
  <c r="F78" i="26"/>
  <c r="D78" i="26"/>
  <c r="I81" i="26"/>
  <c r="J81" i="26"/>
  <c r="K81" i="26"/>
  <c r="I82" i="26"/>
  <c r="J82" i="26"/>
  <c r="K82" i="26"/>
  <c r="P78" i="26"/>
  <c r="L82" i="26" l="1"/>
  <c r="L81" i="26"/>
  <c r="O78" i="26"/>
  <c r="K78" i="26"/>
  <c r="J78" i="26"/>
  <c r="L67" i="26"/>
  <c r="L66" i="26"/>
  <c r="L63" i="26"/>
  <c r="I78" i="26"/>
  <c r="L78" i="26" s="1"/>
  <c r="Q78" i="26"/>
  <c r="R78" i="26" l="1"/>
  <c r="L27" i="26" l="1"/>
  <c r="R27" i="26"/>
  <c r="R28" i="26"/>
</calcChain>
</file>

<file path=xl/sharedStrings.xml><?xml version="1.0" encoding="utf-8"?>
<sst xmlns="http://schemas.openxmlformats.org/spreadsheetml/2006/main" count="487" uniqueCount="124">
  <si>
    <t>X</t>
  </si>
  <si>
    <t>Y</t>
  </si>
  <si>
    <t>Z</t>
  </si>
  <si>
    <t>STA</t>
  </si>
  <si>
    <t>DX</t>
  </si>
  <si>
    <t>DY</t>
  </si>
  <si>
    <t>DZ</t>
  </si>
  <si>
    <t xml:space="preserve"> </t>
  </si>
  <si>
    <t>DIST</t>
  </si>
  <si>
    <t>E</t>
  </si>
  <si>
    <t>N</t>
  </si>
  <si>
    <t>U</t>
  </si>
  <si>
    <t>DE</t>
  </si>
  <si>
    <t>DN</t>
  </si>
  <si>
    <t>DU</t>
  </si>
  <si>
    <t>*********************************************************************************************************************************************************</t>
  </si>
  <si>
    <t>COMPARISONS (new minus old)</t>
  </si>
  <si>
    <t>Deltas, XYZ (mm)</t>
  </si>
  <si>
    <t>Deltas, ENU (mm)</t>
  </si>
  <si>
    <t>Coordinate Analysis</t>
  </si>
  <si>
    <t>Geometric Properties</t>
  </si>
  <si>
    <t>Delta</t>
  </si>
  <si>
    <t>Alignment method:</t>
  </si>
  <si>
    <t>3D</t>
  </si>
  <si>
    <t>Coord Difference</t>
  </si>
  <si>
    <t>Avg</t>
  </si>
  <si>
    <t>StdDev</t>
  </si>
  <si>
    <t>Range</t>
  </si>
  <si>
    <t>XYZ Ties (m)</t>
  </si>
  <si>
    <t>ENU Ties (m)</t>
  </si>
  <si>
    <t>VLBI Telescope Axial Offset (m)</t>
  </si>
  <si>
    <t>Trial</t>
  </si>
  <si>
    <t>Obs</t>
  </si>
  <si>
    <t>Residual</t>
  </si>
  <si>
    <t>Offset (m)</t>
  </si>
  <si>
    <t>Mean temperature during observations of VLBI (for thermal expansion computations)</t>
  </si>
  <si>
    <t>Loosely constrain all previous coordinates in StarNet.</t>
  </si>
  <si>
    <t>Inst D 2</t>
  </si>
  <si>
    <t>pre-2008 Offset</t>
  </si>
  <si>
    <t>ITRF Computed Coordinates, ITRF2020(EDS)</t>
  </si>
  <si>
    <t>Celcius T0</t>
  </si>
  <si>
    <t>c_foundation</t>
  </si>
  <si>
    <t>c_pedestal</t>
  </si>
  <si>
    <t>h_foundation</t>
  </si>
  <si>
    <t>h_pedestal</t>
  </si>
  <si>
    <t>Observed Temperatures</t>
  </si>
  <si>
    <t>T_foundation</t>
  </si>
  <si>
    <t>T_pedestal</t>
  </si>
  <si>
    <t>Six hours before optical survey observations</t>
  </si>
  <si>
    <t>Two hours before optical survey observations</t>
  </si>
  <si>
    <t>Coefficient of expansion of foundation material. Concrete, with 6 hour lag time.</t>
  </si>
  <si>
    <t>Coefficient of expansion of pedestal/antenna material. Steel, with 2 hour lag time.</t>
  </si>
  <si>
    <t>Reference temperature (C).</t>
  </si>
  <si>
    <t>Dimension of foundation (m).</t>
  </si>
  <si>
    <t>Dimension of pedestal (m).</t>
  </si>
  <si>
    <t>Calculations</t>
  </si>
  <si>
    <t>Δh_total = Δh_foundation + Δh_pedestal</t>
  </si>
  <si>
    <t>Δh_total</t>
  </si>
  <si>
    <t>n/a</t>
  </si>
  <si>
    <t>Inst E 1</t>
  </si>
  <si>
    <t>Inst E 2</t>
  </si>
  <si>
    <t>Inst F 1</t>
  </si>
  <si>
    <t>Inst M 1</t>
  </si>
  <si>
    <t>Inst M 2</t>
  </si>
  <si>
    <t>2012 Offset</t>
  </si>
  <si>
    <t>2024 Offset</t>
  </si>
  <si>
    <t>7622 VLBI at Inst_E</t>
  </si>
  <si>
    <t>7622 VLBI at Inst_M</t>
  </si>
  <si>
    <t>Inst F 2</t>
  </si>
  <si>
    <t>GODE</t>
  </si>
  <si>
    <t>GODN</t>
  </si>
  <si>
    <t>GODS</t>
  </si>
  <si>
    <t>GRFB</t>
  </si>
  <si>
    <t>40451S177</t>
  </si>
  <si>
    <t>40451M114</t>
  </si>
  <si>
    <t>40451M123</t>
  </si>
  <si>
    <t>40451M105</t>
  </si>
  <si>
    <t>40451M127</t>
  </si>
  <si>
    <t>40451M128</t>
  </si>
  <si>
    <t>40451S178</t>
  </si>
  <si>
    <t>NGS 2024 Survey, ITRF2020(2024/03/30)</t>
  </si>
  <si>
    <t>COMPARISON TO PREVIOUS SURVEY, National Geodetic Survey 2012</t>
  </si>
  <si>
    <t>NGS 2012 Survey</t>
  </si>
  <si>
    <t>NGS 2024 Survey</t>
  </si>
  <si>
    <t>COMPARISONS (ITRF2008 - ITRF2020)</t>
  </si>
  <si>
    <t>+- 0.0016</t>
  </si>
  <si>
    <t>+- 0.0010</t>
  </si>
  <si>
    <t>7622 VLBI at Inst_F</t>
  </si>
  <si>
    <t>Last updated 5/21/2024</t>
  </si>
  <si>
    <t>SLR Mark - SLR IVP Offset</t>
  </si>
  <si>
    <t>Sources</t>
  </si>
  <si>
    <t>HTSI2007 Survey</t>
  </si>
  <si>
    <t>Current Survey</t>
  </si>
  <si>
    <t>2012 NGS Survey</t>
  </si>
  <si>
    <t>(dU)</t>
  </si>
  <si>
    <t>ILRS Offsets (meters)</t>
  </si>
  <si>
    <t>(dE)</t>
  </si>
  <si>
    <t>Geometric properties of DORIS station</t>
  </si>
  <si>
    <t>SURVEYED TIES FROM GRFB BASE</t>
  </si>
  <si>
    <t>STATION</t>
  </si>
  <si>
    <t>GRFB BASE</t>
  </si>
  <si>
    <t>GRFB MARK</t>
  </si>
  <si>
    <t>GRFB ARP</t>
  </si>
  <si>
    <t>GRFB PHASE CTR</t>
  </si>
  <si>
    <t>DE (m)</t>
  </si>
  <si>
    <t>DN (m)</t>
  </si>
  <si>
    <t>DU (m)</t>
  </si>
  <si>
    <t>-OR-</t>
  </si>
  <si>
    <t>CAL2</t>
  </si>
  <si>
    <t>CALB</t>
  </si>
  <si>
    <t>GGA2</t>
  </si>
  <si>
    <t>GGAA</t>
  </si>
  <si>
    <t>NORG</t>
  </si>
  <si>
    <t>Circle-Fit Determined NGS 2024 Survey, ITRF2020(2024/03/30)</t>
  </si>
  <si>
    <t>7105_IVP</t>
  </si>
  <si>
    <t>SGSLR_IVP</t>
  </si>
  <si>
    <t>MOB7_IVP</t>
  </si>
  <si>
    <t>SGSLR</t>
  </si>
  <si>
    <t>Planimetric Determined NGS 2024 Survey, ITRF2020(2024/03/30)</t>
  </si>
  <si>
    <t>ILRS Diff. (mm)</t>
  </si>
  <si>
    <t>2007 Diff. (mm)</t>
  </si>
  <si>
    <t>2012 Diff. (mm)</t>
  </si>
  <si>
    <t>CDP STATION 7105 – MOBLAS-7 IVP (dN)</t>
  </si>
  <si>
    <t>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</si>
</sst>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"/>
    <numFmt numFmtId="167" formatCode="0.00000"/>
    <numFmt numFmtId="168" formatCode="0.000000"/>
  </numFmts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rgb="FF22222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164" fontId="2" fillId="0" borderId="0" xfId="0" applyNumberFormat="1" applyFont="1"/>
    <xf numFmtId="164" fontId="1" fillId="0" borderId="0" xfId="0" applyNumberFormat="1" applyFont="1"/>
    <xf numFmtId="0" fontId="0" fillId="0" borderId="0" xfId="0" applyFont="1" applyFill="1"/>
    <xf numFmtId="0" fontId="0" fillId="0" borderId="0" xfId="0" applyFont="1"/>
    <xf numFmtId="0" fontId="0" fillId="0" borderId="0" xfId="0" applyFont="1" applyAlignment="1">
      <alignment horizontal="left"/>
    </xf>
    <xf numFmtId="164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/>
    <xf numFmtId="164" fontId="2" fillId="0" borderId="0" xfId="0" applyNumberFormat="1" applyFont="1" applyAlignment="1">
      <alignment horizontal="left"/>
    </xf>
    <xf numFmtId="166" fontId="2" fillId="0" borderId="0" xfId="0" applyNumberFormat="1" applyFont="1"/>
    <xf numFmtId="0" fontId="0" fillId="0" borderId="0" xfId="0" applyFill="1"/>
    <xf numFmtId="1" fontId="0" fillId="0" borderId="0" xfId="0" applyNumberFormat="1" applyFill="1" applyAlignment="1">
      <alignment horizontal="left"/>
    </xf>
    <xf numFmtId="1" fontId="0" fillId="0" borderId="0" xfId="0" applyNumberFormat="1" applyFill="1"/>
    <xf numFmtId="164" fontId="0" fillId="0" borderId="0" xfId="0" applyNumberFormat="1" applyFill="1"/>
    <xf numFmtId="165" fontId="0" fillId="0" borderId="0" xfId="0" applyNumberFormat="1" applyFill="1"/>
    <xf numFmtId="166" fontId="0" fillId="0" borderId="0" xfId="0" applyNumberFormat="1" applyFill="1"/>
    <xf numFmtId="164" fontId="2" fillId="0" borderId="0" xfId="0" applyNumberFormat="1" applyFont="1" applyFill="1"/>
    <xf numFmtId="0" fontId="2" fillId="2" borderId="0" xfId="0" applyFont="1" applyFill="1" applyAlignment="1">
      <alignment horizontal="left"/>
    </xf>
    <xf numFmtId="165" fontId="0" fillId="0" borderId="0" xfId="0" applyNumberFormat="1"/>
    <xf numFmtId="1" fontId="2" fillId="0" borderId="0" xfId="0" applyNumberFormat="1" applyFont="1" applyFill="1"/>
    <xf numFmtId="0" fontId="0" fillId="2" borderId="0" xfId="0" applyFill="1" applyAlignment="1">
      <alignment horizontal="left"/>
    </xf>
    <xf numFmtId="164" fontId="2" fillId="2" borderId="0" xfId="0" applyNumberFormat="1" applyFont="1" applyFill="1"/>
    <xf numFmtId="164" fontId="0" fillId="0" borderId="0" xfId="0" applyNumberFormat="1" applyFont="1" applyAlignment="1">
      <alignment horizontal="left"/>
    </xf>
    <xf numFmtId="164" fontId="0" fillId="0" borderId="0" xfId="0" quotePrefix="1" applyNumberFormat="1" applyFill="1" applyAlignment="1">
      <alignment horizontal="right"/>
    </xf>
    <xf numFmtId="0" fontId="2" fillId="3" borderId="0" xfId="0" applyFont="1" applyFill="1"/>
    <xf numFmtId="166" fontId="0" fillId="2" borderId="0" xfId="0" applyNumberFormat="1" applyFill="1"/>
    <xf numFmtId="0" fontId="2" fillId="4" borderId="0" xfId="0" applyFont="1" applyFill="1"/>
    <xf numFmtId="0" fontId="0" fillId="0" borderId="0" xfId="0" applyAlignment="1">
      <alignment horizontal="right"/>
    </xf>
    <xf numFmtId="0" fontId="2" fillId="0" borderId="0" xfId="0" applyFont="1" applyFill="1"/>
    <xf numFmtId="164" fontId="0" fillId="3" borderId="0" xfId="0" applyNumberFormat="1" applyFill="1"/>
    <xf numFmtId="165" fontId="0" fillId="3" borderId="0" xfId="0" applyNumberFormat="1" applyFill="1"/>
    <xf numFmtId="164" fontId="2" fillId="3" borderId="0" xfId="0" applyNumberFormat="1" applyFont="1" applyFill="1"/>
    <xf numFmtId="166" fontId="2" fillId="3" borderId="0" xfId="0" applyNumberFormat="1" applyFont="1" applyFill="1"/>
    <xf numFmtId="167" fontId="0" fillId="0" borderId="0" xfId="0" applyNumberFormat="1"/>
    <xf numFmtId="0" fontId="0" fillId="0" borderId="0" xfId="0" quotePrefix="1" applyAlignment="1">
      <alignment horizontal="right"/>
    </xf>
    <xf numFmtId="0" fontId="1" fillId="5" borderId="0" xfId="0" applyFont="1" applyFill="1"/>
    <xf numFmtId="164" fontId="1" fillId="5" borderId="0" xfId="0" applyNumberFormat="1" applyFont="1" applyFill="1"/>
    <xf numFmtId="0" fontId="2" fillId="6" borderId="0" xfId="0" applyFont="1" applyFill="1"/>
    <xf numFmtId="0" fontId="0" fillId="6" borderId="0" xfId="0" applyFill="1" applyAlignment="1">
      <alignment horizontal="left"/>
    </xf>
    <xf numFmtId="164" fontId="0" fillId="6" borderId="0" xfId="0" applyNumberFormat="1" applyFill="1"/>
    <xf numFmtId="164" fontId="0" fillId="6" borderId="0" xfId="0" applyNumberFormat="1" applyFill="1" applyAlignment="1">
      <alignment horizontal="left"/>
    </xf>
    <xf numFmtId="165" fontId="0" fillId="6" borderId="0" xfId="0" applyNumberFormat="1" applyFill="1"/>
    <xf numFmtId="0" fontId="0" fillId="6" borderId="0" xfId="0" applyFill="1"/>
    <xf numFmtId="166" fontId="0" fillId="6" borderId="0" xfId="0" applyNumberFormat="1" applyFill="1"/>
    <xf numFmtId="164" fontId="2" fillId="6" borderId="0" xfId="0" applyNumberFormat="1" applyFont="1" applyFill="1"/>
    <xf numFmtId="166" fontId="2" fillId="6" borderId="0" xfId="0" applyNumberFormat="1" applyFont="1" applyFill="1"/>
    <xf numFmtId="0" fontId="0" fillId="0" borderId="0" xfId="0" applyFill="1" applyAlignment="1">
      <alignment horizontal="left"/>
    </xf>
    <xf numFmtId="0" fontId="0" fillId="0" borderId="0" xfId="0" applyFont="1" applyBorder="1"/>
    <xf numFmtId="0" fontId="0" fillId="0" borderId="5" xfId="0" applyFont="1" applyFill="1" applyBorder="1"/>
    <xf numFmtId="0" fontId="0" fillId="0" borderId="6" xfId="0" applyFont="1" applyBorder="1"/>
    <xf numFmtId="0" fontId="2" fillId="7" borderId="7" xfId="0" applyFont="1" applyFill="1" applyBorder="1"/>
    <xf numFmtId="0" fontId="2" fillId="7" borderId="2" xfId="0" applyFont="1" applyFill="1" applyBorder="1"/>
    <xf numFmtId="0" fontId="2" fillId="7" borderId="3" xfId="0" applyFont="1" applyFill="1" applyBorder="1"/>
    <xf numFmtId="0" fontId="0" fillId="7" borderId="3" xfId="0" applyFont="1" applyFill="1" applyBorder="1"/>
    <xf numFmtId="0" fontId="0" fillId="7" borderId="4" xfId="0" applyFont="1" applyFill="1" applyBorder="1"/>
    <xf numFmtId="0" fontId="0" fillId="7" borderId="1" xfId="0" applyFont="1" applyFill="1" applyBorder="1"/>
    <xf numFmtId="0" fontId="3" fillId="0" borderId="0" xfId="0" applyFont="1" applyBorder="1"/>
    <xf numFmtId="0" fontId="0" fillId="0" borderId="5" xfId="0" applyFont="1" applyBorder="1"/>
    <xf numFmtId="168" fontId="0" fillId="0" borderId="0" xfId="0" applyNumberFormat="1" applyFont="1" applyBorder="1"/>
    <xf numFmtId="0" fontId="0" fillId="7" borderId="8" xfId="0" applyFont="1" applyFill="1" applyBorder="1"/>
    <xf numFmtId="0" fontId="4" fillId="7" borderId="1" xfId="0" applyFont="1" applyFill="1" applyBorder="1"/>
    <xf numFmtId="0" fontId="3" fillId="0" borderId="9" xfId="0" applyFont="1" applyBorder="1"/>
    <xf numFmtId="167" fontId="0" fillId="0" borderId="10" xfId="0" applyNumberFormat="1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0" xfId="0" applyFont="1" applyFill="1" applyBorder="1"/>
    <xf numFmtId="0" fontId="2" fillId="0" borderId="12" xfId="0" applyFont="1" applyFill="1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2" xfId="0" applyBorder="1" applyAlignment="1">
      <alignment vertical="center" wrapText="1"/>
    </xf>
    <xf numFmtId="0" fontId="0" fillId="0" borderId="13" xfId="0" applyBorder="1"/>
    <xf numFmtId="0" fontId="0" fillId="0" borderId="14" xfId="0" applyBorder="1"/>
    <xf numFmtId="0" fontId="0" fillId="0" borderId="12" xfId="0" applyBorder="1" applyAlignment="1">
      <alignment wrapText="1"/>
    </xf>
    <xf numFmtId="166" fontId="0" fillId="0" borderId="13" xfId="0" applyNumberFormat="1" applyBorder="1"/>
    <xf numFmtId="166" fontId="0" fillId="0" borderId="14" xfId="0" applyNumberFormat="1" applyBorder="1"/>
    <xf numFmtId="0" fontId="2" fillId="0" borderId="0" xfId="0" quotePrefix="1" applyFont="1"/>
    <xf numFmtId="164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wrapText="1"/>
    </xf>
    <xf numFmtId="166" fontId="0" fillId="0" borderId="18" xfId="0" applyNumberFormat="1" applyBorder="1"/>
    <xf numFmtId="166" fontId="0" fillId="0" borderId="19" xfId="0" applyNumberFormat="1" applyBorder="1"/>
    <xf numFmtId="166" fontId="0" fillId="0" borderId="20" xfId="0" applyNumberFormat="1" applyBorder="1"/>
    <xf numFmtId="166" fontId="0" fillId="0" borderId="1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</xdr:colOff>
      <xdr:row>64</xdr:row>
      <xdr:rowOff>190499</xdr:rowOff>
    </xdr:from>
    <xdr:to>
      <xdr:col>11</xdr:col>
      <xdr:colOff>152400</xdr:colOff>
      <xdr:row>90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48E77D-6251-4AB9-B6DB-6589DCF2286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020051" y="12611099"/>
          <a:ext cx="2295524" cy="4800601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2"/>
  <sheetViews>
    <sheetView tabSelected="1" topLeftCell="A49" zoomScaleNormal="100" workbookViewId="0">
      <selection activeCell="Q71" sqref="Q71"/>
    </sheetView>
  </sheetViews>
  <sheetFormatPr defaultColWidth="9.7109375" defaultRowHeight="15" x14ac:dyDescent="0.25"/>
  <cols>
    <col min="1" max="1" width="6.140625" customWidth="1"/>
    <col min="2" max="2" width="11.42578125" bestFit="1" customWidth="1"/>
    <col min="3" max="3" width="10.7109375" bestFit="1" customWidth="1"/>
    <col min="4" max="6" width="13.5703125" customWidth="1"/>
    <col min="7" max="7" width="4.7109375" customWidth="1"/>
    <col min="8" max="8" width="12.42578125" customWidth="1"/>
    <col min="9" max="11" width="13.42578125" bestFit="1" customWidth="1"/>
    <col min="12" max="12" width="12.5703125" bestFit="1" customWidth="1"/>
    <col min="13" max="13" width="4.7109375" customWidth="1"/>
    <col min="14" max="14" width="23.140625" bestFit="1" customWidth="1"/>
    <col min="15" max="15" width="9.7109375" customWidth="1"/>
    <col min="16" max="16" width="10" customWidth="1"/>
    <col min="17" max="17" width="8.28515625" bestFit="1" customWidth="1"/>
    <col min="18" max="18" width="8.5703125" bestFit="1" customWidth="1"/>
  </cols>
  <sheetData>
    <row r="1" spans="1:28" s="1" customFormat="1" x14ac:dyDescent="0.25">
      <c r="A1" s="1" t="s">
        <v>19</v>
      </c>
      <c r="D1" s="7"/>
      <c r="E1" s="7"/>
      <c r="F1" s="7"/>
      <c r="I1" s="7"/>
      <c r="J1" s="7"/>
      <c r="K1" s="7"/>
      <c r="L1" s="7"/>
      <c r="O1" s="7"/>
      <c r="P1" s="7"/>
      <c r="Q1" s="7"/>
      <c r="R1" s="7"/>
    </row>
    <row r="2" spans="1:28" s="9" customFormat="1" x14ac:dyDescent="0.25">
      <c r="B2" s="10"/>
      <c r="C2" s="10"/>
      <c r="D2" s="11"/>
      <c r="E2" s="11"/>
      <c r="F2" s="11"/>
      <c r="G2" s="11"/>
      <c r="H2" s="11"/>
      <c r="I2" s="28"/>
      <c r="J2" s="11"/>
      <c r="K2" s="11"/>
      <c r="L2" s="11"/>
      <c r="M2" s="12"/>
      <c r="N2" s="11"/>
      <c r="O2" s="28"/>
      <c r="P2" s="11"/>
      <c r="Q2" s="11"/>
      <c r="R2" s="11"/>
      <c r="S2" s="12"/>
      <c r="U2" s="13"/>
      <c r="V2" s="11"/>
      <c r="W2" s="13"/>
      <c r="X2" s="13"/>
      <c r="Y2" s="13"/>
      <c r="Z2" s="13"/>
      <c r="AA2" s="13"/>
      <c r="AB2" s="13"/>
    </row>
    <row r="3" spans="1:28" s="30" customFormat="1" x14ac:dyDescent="0.25">
      <c r="A3" s="30" t="s">
        <v>39</v>
      </c>
      <c r="D3" s="37"/>
      <c r="E3" s="37"/>
      <c r="F3" s="37"/>
      <c r="H3" s="30" t="s">
        <v>28</v>
      </c>
      <c r="I3" s="37"/>
      <c r="J3" s="35"/>
      <c r="K3" s="35"/>
      <c r="L3" s="37"/>
      <c r="N3" s="30" t="s">
        <v>29</v>
      </c>
      <c r="O3" s="37"/>
      <c r="P3" s="37"/>
      <c r="Q3" s="37"/>
      <c r="R3" s="37"/>
      <c r="S3" s="35"/>
      <c r="U3" s="35"/>
      <c r="V3" s="35"/>
      <c r="W3" s="35"/>
      <c r="X3" s="38"/>
      <c r="Y3" s="38"/>
      <c r="Z3" s="38"/>
      <c r="AA3" s="38"/>
      <c r="AB3" s="38"/>
    </row>
    <row r="4" spans="1:28" s="4" customFormat="1" x14ac:dyDescent="0.25">
      <c r="A4" s="4" t="s">
        <v>7</v>
      </c>
      <c r="B4" s="14" t="s">
        <v>3</v>
      </c>
      <c r="C4" s="14"/>
      <c r="D4" s="6" t="s">
        <v>0</v>
      </c>
      <c r="E4" s="6" t="s">
        <v>1</v>
      </c>
      <c r="F4" s="6" t="s">
        <v>2</v>
      </c>
      <c r="H4" s="5" t="s">
        <v>3</v>
      </c>
      <c r="I4" s="6" t="s">
        <v>0</v>
      </c>
      <c r="J4" s="6" t="s">
        <v>1</v>
      </c>
      <c r="K4" s="6" t="s">
        <v>2</v>
      </c>
      <c r="L4" s="6" t="s">
        <v>8</v>
      </c>
      <c r="N4" s="5" t="s">
        <v>3</v>
      </c>
      <c r="O4" s="6" t="s">
        <v>9</v>
      </c>
      <c r="P4" s="6" t="s">
        <v>10</v>
      </c>
      <c r="Q4" s="6" t="s">
        <v>11</v>
      </c>
      <c r="R4" s="6" t="s">
        <v>8</v>
      </c>
      <c r="V4" s="6"/>
      <c r="W4" s="15"/>
      <c r="X4" s="15"/>
      <c r="Y4" s="15"/>
      <c r="Z4" s="15"/>
      <c r="AA4" s="15"/>
      <c r="AB4" s="15"/>
    </row>
    <row r="5" spans="1:28" s="16" customFormat="1" x14ac:dyDescent="0.25">
      <c r="B5" s="3" t="s">
        <v>69</v>
      </c>
      <c r="C5" s="9" t="s">
        <v>75</v>
      </c>
      <c r="D5" s="2">
        <v>1130773.4549736499</v>
      </c>
      <c r="E5" s="2">
        <v>-4831253.56945688</v>
      </c>
      <c r="F5" s="2">
        <v>3994200.4661773299</v>
      </c>
      <c r="G5" s="18"/>
      <c r="H5" s="3" t="s">
        <v>69</v>
      </c>
      <c r="I5" s="19">
        <f>D5-D$5</f>
        <v>0</v>
      </c>
      <c r="J5" s="19">
        <f>E5-E$5</f>
        <v>0</v>
      </c>
      <c r="K5" s="19">
        <f>F5-F$5</f>
        <v>0</v>
      </c>
      <c r="L5" s="2">
        <f>SQRT(I5^2+J5^2+K5^2)</f>
        <v>0</v>
      </c>
      <c r="M5" s="20"/>
      <c r="N5" s="3" t="s">
        <v>69</v>
      </c>
      <c r="O5" s="2">
        <v>0</v>
      </c>
      <c r="P5" s="2">
        <v>0</v>
      </c>
      <c r="Q5" s="2">
        <v>0</v>
      </c>
      <c r="R5" s="2">
        <f>SQRT(O5^2+P5^2+Q5^2)</f>
        <v>0</v>
      </c>
      <c r="T5" s="2"/>
      <c r="U5" s="2"/>
      <c r="V5" s="19"/>
      <c r="W5" s="19"/>
      <c r="X5" s="19"/>
      <c r="Y5" s="21"/>
      <c r="Z5" s="21"/>
      <c r="AA5" s="21"/>
      <c r="AB5" s="21"/>
    </row>
    <row r="6" spans="1:28" s="16" customFormat="1" x14ac:dyDescent="0.25">
      <c r="B6" s="3">
        <v>7622</v>
      </c>
      <c r="C6" s="9" t="s">
        <v>73</v>
      </c>
      <c r="D6" s="2">
        <v>1130729.81416688</v>
      </c>
      <c r="E6" s="2">
        <v>-4831245.9494640203</v>
      </c>
      <c r="F6" s="2">
        <v>3994228.29581794</v>
      </c>
      <c r="G6" s="18"/>
      <c r="H6" s="3">
        <v>7622</v>
      </c>
      <c r="I6" s="19">
        <f t="shared" ref="I6:I11" si="0">D6-D$5</f>
        <v>-43.640806769952178</v>
      </c>
      <c r="J6" s="19">
        <f t="shared" ref="J6:J11" si="1">E6-E$5</f>
        <v>7.6199928596615791</v>
      </c>
      <c r="K6" s="19">
        <f t="shared" ref="K6:K11" si="2">F6-F$5</f>
        <v>27.829640610143542</v>
      </c>
      <c r="L6" s="2">
        <f t="shared" ref="L6:L11" si="3">SQRT(I6^2+J6^2+K6^2)</f>
        <v>52.317045054201486</v>
      </c>
      <c r="M6" s="20"/>
      <c r="N6" s="3">
        <v>7622</v>
      </c>
      <c r="O6" s="2">
        <v>-40.755899999999997</v>
      </c>
      <c r="P6" s="2">
        <v>32.554299999999998</v>
      </c>
      <c r="Q6" s="2">
        <v>4.0308999999999999</v>
      </c>
      <c r="R6" s="2">
        <f t="shared" ref="R6:R7" si="4">SQRT(O6^2+P6^2+Q6^2)</f>
        <v>52.317052555643841</v>
      </c>
      <c r="T6" s="2"/>
      <c r="U6" s="2"/>
      <c r="V6" s="19"/>
      <c r="W6" s="19"/>
      <c r="X6" s="19"/>
      <c r="Y6" s="21"/>
      <c r="Z6" s="21"/>
      <c r="AA6" s="21"/>
      <c r="AB6" s="21"/>
    </row>
    <row r="7" spans="1:28" s="16" customFormat="1" x14ac:dyDescent="0.25">
      <c r="B7" s="3">
        <v>7125</v>
      </c>
      <c r="C7" s="9" t="s">
        <v>74</v>
      </c>
      <c r="D7" s="2">
        <v>1130745.2633847799</v>
      </c>
      <c r="E7" s="2">
        <v>-4831368.0244386699</v>
      </c>
      <c r="F7" s="2">
        <v>3994077.2085846802</v>
      </c>
      <c r="G7" s="18"/>
      <c r="H7" s="3">
        <v>7125</v>
      </c>
      <c r="I7" s="19">
        <f t="shared" si="0"/>
        <v>-28.191588870016858</v>
      </c>
      <c r="J7" s="19">
        <f t="shared" si="1"/>
        <v>-114.4549817899242</v>
      </c>
      <c r="K7" s="19">
        <f t="shared" si="2"/>
        <v>-123.25759264966473</v>
      </c>
      <c r="L7" s="2">
        <f t="shared" si="3"/>
        <v>170.54953147205836</v>
      </c>
      <c r="M7" s="20"/>
      <c r="N7" s="3">
        <v>7125</v>
      </c>
      <c r="O7" s="2">
        <v>-53.5334</v>
      </c>
      <c r="P7" s="2">
        <v>-161.8809</v>
      </c>
      <c r="Q7" s="2">
        <v>3.9847000000000001</v>
      </c>
      <c r="R7" s="2">
        <f t="shared" si="4"/>
        <v>170.54948998592752</v>
      </c>
      <c r="T7" s="2"/>
      <c r="U7" s="2"/>
      <c r="V7" s="19"/>
      <c r="W7" s="19"/>
      <c r="X7" s="19"/>
      <c r="Y7" s="21"/>
      <c r="Z7" s="21"/>
      <c r="AA7" s="21"/>
      <c r="AB7" s="21"/>
    </row>
    <row r="8" spans="1:28" s="16" customFormat="1" x14ac:dyDescent="0.25">
      <c r="B8" s="3">
        <v>7105</v>
      </c>
      <c r="C8" s="9" t="s">
        <v>76</v>
      </c>
      <c r="D8" s="2">
        <v>1130719.22396233</v>
      </c>
      <c r="E8" s="2">
        <v>-4831350.5737455403</v>
      </c>
      <c r="F8" s="2">
        <v>3994106.6061765701</v>
      </c>
      <c r="G8" s="18"/>
      <c r="H8" s="3">
        <v>7105</v>
      </c>
      <c r="I8" s="19">
        <f t="shared" si="0"/>
        <v>-54.231011319905519</v>
      </c>
      <c r="J8" s="19">
        <f t="shared" si="1"/>
        <v>-97.004288660362363</v>
      </c>
      <c r="K8" s="19">
        <f t="shared" si="2"/>
        <v>-93.860000759828836</v>
      </c>
      <c r="L8" s="2">
        <f t="shared" si="3"/>
        <v>145.46660905485388</v>
      </c>
      <c r="M8" s="20"/>
      <c r="N8" s="3">
        <v>7105</v>
      </c>
      <c r="O8" s="2">
        <v>-74.910700000000006</v>
      </c>
      <c r="P8" s="2">
        <v>-124.6073</v>
      </c>
      <c r="Q8" s="2">
        <v>4.6826999999999996</v>
      </c>
      <c r="R8" s="2">
        <f>SQRT(O8^2+P8^2+Q8^2)</f>
        <v>145.46655927418507</v>
      </c>
      <c r="T8" s="2"/>
      <c r="U8" s="2"/>
      <c r="V8" s="19"/>
      <c r="W8" s="19"/>
      <c r="X8" s="19"/>
      <c r="Y8" s="21"/>
      <c r="Z8" s="21"/>
      <c r="AA8" s="21"/>
      <c r="AB8" s="21"/>
    </row>
    <row r="9" spans="1:28" s="16" customFormat="1" x14ac:dyDescent="0.25">
      <c r="B9" s="3" t="s">
        <v>70</v>
      </c>
      <c r="C9" s="9" t="s">
        <v>77</v>
      </c>
      <c r="D9" s="2">
        <v>1130760.6855359599</v>
      </c>
      <c r="E9" s="2">
        <v>-4831298.6754219905</v>
      </c>
      <c r="F9" s="2">
        <v>3994155.2020382402</v>
      </c>
      <c r="G9" s="18"/>
      <c r="H9" s="3" t="s">
        <v>70</v>
      </c>
      <c r="I9" s="19">
        <f t="shared" si="0"/>
        <v>-12.769437690032646</v>
      </c>
      <c r="J9" s="19">
        <f t="shared" si="1"/>
        <v>-45.105965110473335</v>
      </c>
      <c r="K9" s="19">
        <f t="shared" si="2"/>
        <v>-45.264139089733362</v>
      </c>
      <c r="L9" s="2">
        <f t="shared" si="3"/>
        <v>65.164782781818531</v>
      </c>
      <c r="M9" s="20"/>
      <c r="N9" s="3" t="s">
        <v>70</v>
      </c>
      <c r="O9" s="2">
        <v>-22.712900000000001</v>
      </c>
      <c r="P9" s="2">
        <v>-60.985900000000001</v>
      </c>
      <c r="Q9" s="2">
        <v>3.3611</v>
      </c>
      <c r="R9" s="2">
        <f t="shared" ref="R9:R11" si="5">SQRT(O9^2+P9^2+Q9^2)</f>
        <v>65.164812732256053</v>
      </c>
      <c r="T9" s="2"/>
      <c r="U9" s="2"/>
      <c r="V9" s="19"/>
      <c r="W9" s="19"/>
      <c r="X9" s="19"/>
      <c r="Y9" s="21"/>
      <c r="Z9" s="21"/>
      <c r="AA9" s="21"/>
      <c r="AB9" s="21"/>
    </row>
    <row r="10" spans="1:28" s="16" customFormat="1" x14ac:dyDescent="0.25">
      <c r="B10" s="3" t="s">
        <v>71</v>
      </c>
      <c r="C10" s="9" t="s">
        <v>78</v>
      </c>
      <c r="D10" s="2">
        <v>1130752.1170801099</v>
      </c>
      <c r="E10" s="2">
        <v>-4831349.0992940702</v>
      </c>
      <c r="F10" s="2">
        <v>3994098.96343857</v>
      </c>
      <c r="G10" s="18"/>
      <c r="H10" s="3" t="s">
        <v>71</v>
      </c>
      <c r="I10" s="19">
        <f t="shared" si="0"/>
        <v>-21.337893540039659</v>
      </c>
      <c r="J10" s="19">
        <f t="shared" si="1"/>
        <v>-95.529837190173566</v>
      </c>
      <c r="K10" s="19">
        <f t="shared" si="2"/>
        <v>-101.50273875985295</v>
      </c>
      <c r="L10" s="2">
        <f t="shared" si="3"/>
        <v>141.0108558588951</v>
      </c>
      <c r="M10" s="20"/>
      <c r="N10" s="3" t="s">
        <v>71</v>
      </c>
      <c r="O10" s="2">
        <v>-42.547199999999997</v>
      </c>
      <c r="P10" s="2">
        <v>-134.36080000000001</v>
      </c>
      <c r="Q10" s="2">
        <v>4.5792000000000002</v>
      </c>
      <c r="R10" s="2">
        <f t="shared" si="5"/>
        <v>141.0108431189602</v>
      </c>
      <c r="T10" s="2"/>
      <c r="U10" s="2"/>
      <c r="V10" s="19"/>
      <c r="W10" s="19"/>
      <c r="X10" s="19"/>
      <c r="Y10" s="21"/>
      <c r="Z10" s="21"/>
      <c r="AA10" s="21"/>
      <c r="AB10" s="21"/>
    </row>
    <row r="11" spans="1:28" s="16" customFormat="1" x14ac:dyDescent="0.25">
      <c r="B11" s="3" t="s">
        <v>72</v>
      </c>
      <c r="C11" s="9" t="s">
        <v>79</v>
      </c>
      <c r="D11" s="2">
        <v>1130710.9353014801</v>
      </c>
      <c r="E11" s="2">
        <v>-4831392.1670553498</v>
      </c>
      <c r="F11" s="2">
        <v>3994061.4306371501</v>
      </c>
      <c r="G11" s="18"/>
      <c r="H11" s="3" t="s">
        <v>72</v>
      </c>
      <c r="I11" s="19">
        <f t="shared" si="0"/>
        <v>-62.519672169815749</v>
      </c>
      <c r="J11" s="19">
        <f t="shared" si="1"/>
        <v>-138.59759846981615</v>
      </c>
      <c r="K11" s="19">
        <f t="shared" si="2"/>
        <v>-139.03554017981514</v>
      </c>
      <c r="L11" s="2">
        <f t="shared" si="3"/>
        <v>206.03127224505172</v>
      </c>
      <c r="M11" s="20"/>
      <c r="N11" s="3" t="s">
        <v>72</v>
      </c>
      <c r="O11" s="2">
        <v>-92.4602</v>
      </c>
      <c r="P11" s="2">
        <v>-184.01390000000001</v>
      </c>
      <c r="Q11" s="2">
        <v>6.2358000000000002</v>
      </c>
      <c r="R11" s="2">
        <f t="shared" si="5"/>
        <v>206.03128203962135</v>
      </c>
      <c r="T11" s="2"/>
      <c r="U11" s="2"/>
      <c r="V11" s="19"/>
      <c r="W11" s="19"/>
      <c r="X11" s="19"/>
      <c r="Y11" s="21"/>
      <c r="Z11" s="21"/>
      <c r="AA11" s="21"/>
      <c r="AB11" s="21"/>
    </row>
    <row r="12" spans="1:28" s="16" customFormat="1" x14ac:dyDescent="0.25">
      <c r="B12" s="18"/>
      <c r="C12" s="18"/>
      <c r="D12" s="19"/>
      <c r="E12" s="19"/>
      <c r="F12" s="19"/>
      <c r="G12" s="18"/>
      <c r="H12" s="18"/>
      <c r="I12" s="19"/>
      <c r="J12" s="19"/>
      <c r="K12" s="19"/>
      <c r="L12" s="2"/>
      <c r="M12" s="20"/>
      <c r="N12" s="17"/>
      <c r="O12" s="2"/>
      <c r="P12" s="2"/>
      <c r="Q12" s="2"/>
      <c r="R12" s="2"/>
      <c r="V12" s="19"/>
      <c r="W12" s="19"/>
      <c r="X12" s="19"/>
      <c r="Y12" s="21"/>
      <c r="Z12" s="21"/>
      <c r="AA12" s="21"/>
      <c r="AB12" s="21"/>
    </row>
    <row r="13" spans="1:28" s="30" customFormat="1" x14ac:dyDescent="0.25">
      <c r="A13" s="30" t="s">
        <v>80</v>
      </c>
      <c r="D13" s="37"/>
      <c r="E13" s="37"/>
      <c r="F13" s="37"/>
      <c r="H13" s="30" t="s">
        <v>28</v>
      </c>
      <c r="I13" s="37"/>
      <c r="J13" s="35"/>
      <c r="K13" s="35"/>
      <c r="L13" s="37"/>
      <c r="N13" s="30" t="s">
        <v>29</v>
      </c>
      <c r="O13" s="37"/>
      <c r="P13" s="37"/>
      <c r="Q13" s="37"/>
      <c r="R13" s="37"/>
      <c r="S13" s="35"/>
      <c r="U13" s="35"/>
      <c r="V13" s="35"/>
      <c r="W13" s="35"/>
      <c r="X13" s="38"/>
      <c r="Y13" s="38"/>
      <c r="Z13" s="38"/>
      <c r="AA13" s="38"/>
      <c r="AB13" s="38"/>
    </row>
    <row r="14" spans="1:28" s="4" customFormat="1" x14ac:dyDescent="0.25">
      <c r="A14" s="4" t="s">
        <v>7</v>
      </c>
      <c r="B14" s="14" t="s">
        <v>3</v>
      </c>
      <c r="C14" s="14"/>
      <c r="D14" s="6" t="s">
        <v>0</v>
      </c>
      <c r="E14" s="6" t="s">
        <v>1</v>
      </c>
      <c r="F14" s="6" t="s">
        <v>2</v>
      </c>
      <c r="H14" s="5" t="s">
        <v>3</v>
      </c>
      <c r="I14" s="6" t="s">
        <v>0</v>
      </c>
      <c r="J14" s="6" t="s">
        <v>1</v>
      </c>
      <c r="K14" s="6" t="s">
        <v>2</v>
      </c>
      <c r="L14" s="6" t="s">
        <v>8</v>
      </c>
      <c r="N14" s="5" t="s">
        <v>3</v>
      </c>
      <c r="O14" s="6" t="s">
        <v>9</v>
      </c>
      <c r="P14" s="6" t="s">
        <v>10</v>
      </c>
      <c r="Q14" s="6" t="s">
        <v>11</v>
      </c>
      <c r="R14" s="6" t="s">
        <v>8</v>
      </c>
      <c r="V14" s="6"/>
      <c r="W14" s="15"/>
      <c r="X14" s="15"/>
      <c r="Y14" s="15"/>
      <c r="Z14" s="15"/>
      <c r="AA14" s="15"/>
      <c r="AB14" s="15"/>
    </row>
    <row r="15" spans="1:28" s="16" customFormat="1" x14ac:dyDescent="0.25">
      <c r="B15" s="3" t="s">
        <v>69</v>
      </c>
      <c r="C15" s="9" t="s">
        <v>75</v>
      </c>
      <c r="D15" s="2">
        <v>1130773.4549</v>
      </c>
      <c r="E15" s="2">
        <v>-4831253.5694000004</v>
      </c>
      <c r="F15" s="2">
        <v>3994200.4662000001</v>
      </c>
      <c r="G15" s="18"/>
      <c r="H15" s="3" t="s">
        <v>69</v>
      </c>
      <c r="I15" s="19">
        <f>D15-D$5</f>
        <v>-7.3649920523166656E-5</v>
      </c>
      <c r="J15" s="19">
        <f>E15-E$5</f>
        <v>5.6879594922065735E-5</v>
      </c>
      <c r="K15" s="19">
        <f>F15-F$5</f>
        <v>2.2670254111289978E-5</v>
      </c>
      <c r="L15" s="2">
        <f>SQRT(I15^2+J15^2+K15^2)</f>
        <v>9.5778596424449193E-5</v>
      </c>
      <c r="M15" s="20"/>
      <c r="N15" s="3" t="s">
        <v>69</v>
      </c>
      <c r="O15" s="2">
        <v>0</v>
      </c>
      <c r="P15" s="2">
        <v>0</v>
      </c>
      <c r="Q15" s="2">
        <v>0</v>
      </c>
      <c r="R15" s="2">
        <f>SQRT(O15^2+P15^2+Q15^2)</f>
        <v>0</v>
      </c>
      <c r="T15" s="2"/>
      <c r="U15" s="2"/>
      <c r="V15" s="19"/>
      <c r="W15" s="19"/>
      <c r="X15" s="19"/>
      <c r="Y15" s="21"/>
      <c r="Z15" s="21"/>
      <c r="AA15" s="21"/>
      <c r="AB15" s="21"/>
    </row>
    <row r="16" spans="1:28" s="16" customFormat="1" x14ac:dyDescent="0.25">
      <c r="B16" s="3">
        <v>7622</v>
      </c>
      <c r="C16" s="9" t="s">
        <v>73</v>
      </c>
      <c r="D16" s="2">
        <v>1130729.8078999999</v>
      </c>
      <c r="E16" s="2">
        <v>-4831245.9582000002</v>
      </c>
      <c r="F16" s="2">
        <v>3994228.3084999998</v>
      </c>
      <c r="G16" s="18"/>
      <c r="H16" s="3">
        <v>7622</v>
      </c>
      <c r="I16" s="19">
        <f t="shared" ref="I16:I21" si="6">D16-D$5</f>
        <v>-43.647073650034145</v>
      </c>
      <c r="J16" s="19">
        <f t="shared" ref="J16:J21" si="7">E16-E$5</f>
        <v>7.6112568797543645</v>
      </c>
      <c r="K16" s="19">
        <f t="shared" ref="K16:K21" si="8">F16-F$5</f>
        <v>27.842322669923306</v>
      </c>
      <c r="L16" s="2">
        <f t="shared" ref="L16:L20" si="9">SQRT(I16^2+J16^2+K16^2)</f>
        <v>52.327747908325257</v>
      </c>
      <c r="M16" s="20"/>
      <c r="N16" s="3">
        <v>7622</v>
      </c>
      <c r="O16" s="2">
        <v>-40.7639</v>
      </c>
      <c r="P16" s="2">
        <v>32.559600000000003</v>
      </c>
      <c r="Q16" s="2">
        <v>4.0445000000000002</v>
      </c>
      <c r="R16" s="2">
        <f>SQRT(O16^2+P16^2+Q16^2)</f>
        <v>52.32763204674945</v>
      </c>
      <c r="T16" s="2"/>
      <c r="U16" s="2"/>
      <c r="V16" s="19"/>
      <c r="W16" s="19"/>
      <c r="X16" s="19"/>
      <c r="Y16" s="21"/>
      <c r="Z16" s="21"/>
      <c r="AA16" s="21"/>
      <c r="AB16" s="21"/>
    </row>
    <row r="17" spans="1:28" s="16" customFormat="1" x14ac:dyDescent="0.25">
      <c r="B17" s="3">
        <v>7125</v>
      </c>
      <c r="C17" s="9" t="s">
        <v>74</v>
      </c>
      <c r="D17" s="2">
        <v>1130745.2586000001</v>
      </c>
      <c r="E17" s="2">
        <v>-4831368.0453000003</v>
      </c>
      <c r="F17" s="2">
        <v>3994077.2075</v>
      </c>
      <c r="G17" s="18"/>
      <c r="H17" s="3">
        <v>7125</v>
      </c>
      <c r="I17" s="19">
        <f t="shared" si="6"/>
        <v>-28.196373649872839</v>
      </c>
      <c r="J17" s="19">
        <f t="shared" si="7"/>
        <v>-114.47584312036633</v>
      </c>
      <c r="K17" s="19">
        <f t="shared" si="8"/>
        <v>-123.25867732986808</v>
      </c>
      <c r="L17" s="2">
        <f t="shared" si="9"/>
        <v>170.56510687192295</v>
      </c>
      <c r="M17" s="20"/>
      <c r="N17" s="3">
        <v>7125</v>
      </c>
      <c r="O17" s="2">
        <v>-53.5428</v>
      </c>
      <c r="P17" s="2">
        <v>-161.8939</v>
      </c>
      <c r="Q17" s="2">
        <v>3.9990999999999999</v>
      </c>
      <c r="R17" s="2">
        <f t="shared" ref="R17:R21" si="10">SQRT(O17^2+P17^2+Q17^2)</f>
        <v>170.56511686115658</v>
      </c>
      <c r="T17" s="2"/>
      <c r="U17" s="2"/>
      <c r="V17" s="19"/>
      <c r="W17" s="19"/>
      <c r="X17" s="19"/>
      <c r="Y17" s="21"/>
      <c r="Z17" s="21"/>
      <c r="AA17" s="21"/>
      <c r="AB17" s="21"/>
    </row>
    <row r="18" spans="1:28" s="16" customFormat="1" x14ac:dyDescent="0.25">
      <c r="B18" s="3">
        <v>7105</v>
      </c>
      <c r="C18" s="9" t="s">
        <v>76</v>
      </c>
      <c r="D18" s="2">
        <v>1130719.2194000001</v>
      </c>
      <c r="E18" s="2">
        <v>-4831350.5845999997</v>
      </c>
      <c r="F18" s="2">
        <v>3994106.6017</v>
      </c>
      <c r="G18" s="18"/>
      <c r="H18" s="3">
        <v>7105</v>
      </c>
      <c r="I18" s="19">
        <f t="shared" si="6"/>
        <v>-54.235573649872094</v>
      </c>
      <c r="J18" s="19">
        <f t="shared" si="7"/>
        <v>-97.015143119730055</v>
      </c>
      <c r="K18" s="19">
        <f t="shared" si="8"/>
        <v>-93.86447732988745</v>
      </c>
      <c r="L18" s="2">
        <f t="shared" si="9"/>
        <v>145.47843671171808</v>
      </c>
      <c r="M18" s="20"/>
      <c r="N18" s="3">
        <v>7105</v>
      </c>
      <c r="O18" s="2">
        <v>-74.917599999999993</v>
      </c>
      <c r="P18" s="2">
        <v>-124.6169</v>
      </c>
      <c r="Q18" s="2">
        <v>4.6874000000000002</v>
      </c>
      <c r="R18" s="2">
        <f t="shared" si="10"/>
        <v>145.47848732417449</v>
      </c>
      <c r="T18" s="2"/>
      <c r="U18" s="2"/>
      <c r="V18" s="19"/>
      <c r="W18" s="19"/>
      <c r="X18" s="19"/>
      <c r="Y18" s="21"/>
      <c r="Z18" s="21"/>
      <c r="AA18" s="21"/>
      <c r="AB18" s="21"/>
    </row>
    <row r="19" spans="1:28" s="16" customFormat="1" x14ac:dyDescent="0.25">
      <c r="B19" s="3" t="s">
        <v>70</v>
      </c>
      <c r="C19" s="9" t="s">
        <v>77</v>
      </c>
      <c r="D19" s="2">
        <v>1130760.6867</v>
      </c>
      <c r="E19" s="2">
        <v>-4831298.6825000001</v>
      </c>
      <c r="F19" s="2">
        <v>3994155.2045</v>
      </c>
      <c r="G19" s="18"/>
      <c r="H19" s="3" t="s">
        <v>70</v>
      </c>
      <c r="I19" s="19">
        <f t="shared" si="6"/>
        <v>-12.76827364997007</v>
      </c>
      <c r="J19" s="19">
        <f t="shared" si="7"/>
        <v>-45.113043120130897</v>
      </c>
      <c r="K19" s="19">
        <f t="shared" si="8"/>
        <v>-45.261677329894155</v>
      </c>
      <c r="L19" s="2">
        <f t="shared" si="9"/>
        <v>65.167744370008421</v>
      </c>
      <c r="M19" s="20"/>
      <c r="N19" s="3" t="s">
        <v>70</v>
      </c>
      <c r="O19" s="2">
        <v>-22.7133</v>
      </c>
      <c r="P19" s="2">
        <v>-60.988500000000002</v>
      </c>
      <c r="Q19" s="2">
        <v>3.3683000000000001</v>
      </c>
      <c r="R19" s="2">
        <f t="shared" si="10"/>
        <v>65.167757165871535</v>
      </c>
      <c r="T19" s="2"/>
      <c r="U19" s="2"/>
      <c r="V19" s="19"/>
      <c r="W19" s="19"/>
      <c r="X19" s="19"/>
      <c r="Y19" s="21"/>
      <c r="Z19" s="21"/>
      <c r="AA19" s="21"/>
      <c r="AB19" s="21"/>
    </row>
    <row r="20" spans="1:28" s="16" customFormat="1" x14ac:dyDescent="0.25">
      <c r="B20" s="3" t="s">
        <v>71</v>
      </c>
      <c r="C20" s="9" t="s">
        <v>78</v>
      </c>
      <c r="D20" s="2">
        <v>1130752.1214999999</v>
      </c>
      <c r="E20" s="2">
        <v>-4831349.1191999996</v>
      </c>
      <c r="F20" s="2">
        <v>3994098.9591000001</v>
      </c>
      <c r="G20" s="18"/>
      <c r="H20" s="3" t="s">
        <v>71</v>
      </c>
      <c r="I20" s="19">
        <f t="shared" si="6"/>
        <v>-21.333473650040105</v>
      </c>
      <c r="J20" s="19">
        <f t="shared" si="7"/>
        <v>-95.549743119627237</v>
      </c>
      <c r="K20" s="19">
        <f t="shared" si="8"/>
        <v>-101.50707732979208</v>
      </c>
      <c r="L20" s="2">
        <f t="shared" si="9"/>
        <v>141.02679623475851</v>
      </c>
      <c r="M20" s="20"/>
      <c r="N20" s="3" t="s">
        <v>71</v>
      </c>
      <c r="O20" s="2">
        <v>-42.5473</v>
      </c>
      <c r="P20" s="2">
        <v>-134.37710000000001</v>
      </c>
      <c r="Q20" s="2">
        <v>4.5921000000000003</v>
      </c>
      <c r="R20" s="2">
        <f t="shared" si="10"/>
        <v>141.02682412970239</v>
      </c>
      <c r="T20" s="2"/>
      <c r="U20" s="2"/>
      <c r="V20" s="19"/>
      <c r="W20" s="19"/>
      <c r="X20" s="19"/>
      <c r="Y20" s="21"/>
      <c r="Z20" s="21"/>
      <c r="AA20" s="21"/>
      <c r="AB20" s="21"/>
    </row>
    <row r="21" spans="1:28" s="16" customFormat="1" x14ac:dyDescent="0.25">
      <c r="B21" s="3" t="s">
        <v>72</v>
      </c>
      <c r="C21" s="9" t="s">
        <v>79</v>
      </c>
      <c r="D21" s="2">
        <v>1130710.9306000001</v>
      </c>
      <c r="E21" s="2">
        <v>-4831392.1816999996</v>
      </c>
      <c r="F21" s="2">
        <v>3994061.4382000002</v>
      </c>
      <c r="G21" s="18"/>
      <c r="H21" s="3" t="s">
        <v>72</v>
      </c>
      <c r="I21" s="19">
        <f t="shared" si="6"/>
        <v>-62.52437364985235</v>
      </c>
      <c r="J21" s="19">
        <f t="shared" si="7"/>
        <v>-138.61224311962724</v>
      </c>
      <c r="K21" s="19">
        <f t="shared" si="8"/>
        <v>-139.02797732967883</v>
      </c>
      <c r="L21" s="2">
        <f>SQRT(I33^2+J33^2+K33^2)</f>
        <v>17.139614488321318</v>
      </c>
      <c r="M21" s="20"/>
      <c r="N21" s="3" t="s">
        <v>72</v>
      </c>
      <c r="O21" s="2">
        <v>-92.468100000000007</v>
      </c>
      <c r="P21" s="2">
        <v>-184.0164</v>
      </c>
      <c r="Q21" s="2">
        <v>6.2508999999999997</v>
      </c>
      <c r="R21" s="2">
        <f t="shared" si="10"/>
        <v>206.03751779076549</v>
      </c>
      <c r="T21" s="2"/>
      <c r="U21" s="2"/>
      <c r="V21" s="19"/>
      <c r="W21" s="19"/>
      <c r="X21" s="19"/>
      <c r="Y21" s="21"/>
      <c r="Z21" s="21"/>
      <c r="AA21" s="21"/>
      <c r="AB21" s="21"/>
    </row>
    <row r="22" spans="1:28" s="16" customFormat="1" x14ac:dyDescent="0.25">
      <c r="B22" s="3"/>
      <c r="C22" s="9"/>
      <c r="D22" s="2"/>
      <c r="E22" s="2"/>
      <c r="F22" s="2"/>
      <c r="G22" s="18"/>
      <c r="H22" s="3"/>
      <c r="I22" s="19"/>
      <c r="J22" s="19"/>
      <c r="K22" s="19"/>
      <c r="L22" s="2"/>
      <c r="M22" s="20"/>
      <c r="N22" s="3"/>
      <c r="O22" s="2"/>
      <c r="P22" s="2"/>
      <c r="Q22" s="2"/>
      <c r="R22" s="2"/>
      <c r="T22" s="2"/>
      <c r="U22" s="2"/>
      <c r="V22" s="19"/>
      <c r="W22" s="19"/>
      <c r="X22" s="19"/>
      <c r="Y22" s="21"/>
      <c r="Z22" s="21"/>
      <c r="AA22" s="21"/>
      <c r="AB22" s="21"/>
    </row>
    <row r="23" spans="1:28" s="16" customFormat="1" x14ac:dyDescent="0.25">
      <c r="B23" s="3"/>
      <c r="C23" s="9"/>
      <c r="D23" s="2"/>
      <c r="E23" s="2"/>
      <c r="F23" s="2"/>
      <c r="G23" s="18"/>
      <c r="H23" s="3"/>
      <c r="I23" s="19"/>
      <c r="J23" s="19"/>
      <c r="K23" s="19"/>
      <c r="L23" s="2"/>
      <c r="M23" s="20"/>
      <c r="N23" s="3"/>
      <c r="O23" s="2"/>
      <c r="P23" s="2"/>
      <c r="Q23" s="2"/>
      <c r="R23" s="2"/>
      <c r="T23" s="2"/>
      <c r="U23" s="2"/>
      <c r="V23" s="19"/>
      <c r="W23" s="19"/>
      <c r="X23" s="19"/>
      <c r="Y23" s="21"/>
      <c r="Z23" s="21"/>
      <c r="AA23" s="21"/>
      <c r="AB23" s="21"/>
    </row>
    <row r="24" spans="1:28" s="16" customFormat="1" x14ac:dyDescent="0.25">
      <c r="B24" s="18"/>
      <c r="C24" s="18"/>
      <c r="D24" s="19"/>
      <c r="E24" s="19"/>
      <c r="F24" s="19"/>
      <c r="G24" s="18"/>
      <c r="H24" s="18"/>
      <c r="I24" s="19"/>
      <c r="J24" s="19"/>
      <c r="K24" s="19"/>
      <c r="L24" s="2"/>
      <c r="M24" s="20"/>
      <c r="N24" s="17"/>
      <c r="O24" s="2"/>
      <c r="P24" s="2"/>
      <c r="Q24" s="2"/>
      <c r="R24" s="2"/>
      <c r="V24" s="19"/>
      <c r="W24" s="19"/>
      <c r="X24" s="19"/>
      <c r="Y24" s="21"/>
      <c r="Z24" s="21"/>
      <c r="AA24" s="21"/>
      <c r="AB24" s="21"/>
    </row>
    <row r="25" spans="1:28" s="30" customFormat="1" x14ac:dyDescent="0.25">
      <c r="A25" s="30" t="s">
        <v>16</v>
      </c>
      <c r="D25" s="37"/>
      <c r="E25" s="37"/>
      <c r="F25" s="37"/>
      <c r="H25" s="30" t="s">
        <v>17</v>
      </c>
      <c r="I25" s="35"/>
      <c r="J25" s="35"/>
      <c r="K25" s="35"/>
      <c r="L25" s="37"/>
      <c r="M25" s="36"/>
      <c r="N25" s="30" t="s">
        <v>18</v>
      </c>
      <c r="O25" s="35"/>
      <c r="P25" s="35"/>
      <c r="Q25" s="35"/>
      <c r="R25" s="37"/>
      <c r="S25" s="35"/>
      <c r="U25" s="35"/>
      <c r="V25" s="35"/>
      <c r="W25" s="35"/>
      <c r="X25" s="38"/>
      <c r="Y25" s="38"/>
      <c r="Z25" s="38"/>
      <c r="AA25" s="38"/>
      <c r="AB25" s="38"/>
    </row>
    <row r="26" spans="1:28" s="16" customFormat="1" x14ac:dyDescent="0.25">
      <c r="A26" s="34" t="s">
        <v>24</v>
      </c>
      <c r="B26" s="25"/>
      <c r="C26" s="25"/>
      <c r="D26" s="22" t="s">
        <v>0</v>
      </c>
      <c r="E26" s="22" t="s">
        <v>1</v>
      </c>
      <c r="F26" s="22" t="s">
        <v>2</v>
      </c>
      <c r="G26" s="18"/>
      <c r="H26" s="23" t="s">
        <v>3</v>
      </c>
      <c r="I26" s="27" t="s">
        <v>4</v>
      </c>
      <c r="J26" s="27" t="s">
        <v>5</v>
      </c>
      <c r="K26" s="27" t="s">
        <v>6</v>
      </c>
      <c r="L26" s="27" t="s">
        <v>23</v>
      </c>
      <c r="M26" s="20"/>
      <c r="N26" s="23" t="s">
        <v>3</v>
      </c>
      <c r="O26" s="27" t="s">
        <v>12</v>
      </c>
      <c r="P26" s="27" t="s">
        <v>13</v>
      </c>
      <c r="Q26" s="27" t="s">
        <v>14</v>
      </c>
      <c r="R26" s="27" t="s">
        <v>23</v>
      </c>
      <c r="V26" s="19"/>
      <c r="W26" s="19"/>
      <c r="X26" s="19"/>
      <c r="Y26" s="21"/>
      <c r="Z26" s="21"/>
      <c r="AA26" s="21"/>
      <c r="AB26" s="21"/>
    </row>
    <row r="27" spans="1:28" s="16" customFormat="1" x14ac:dyDescent="0.25">
      <c r="A27" s="8"/>
      <c r="B27" s="3" t="s">
        <v>69</v>
      </c>
      <c r="C27" s="9" t="s">
        <v>75</v>
      </c>
      <c r="D27" s="29">
        <f t="shared" ref="D27:F33" si="11">D15-D5</f>
        <v>-7.3649920523166656E-5</v>
      </c>
      <c r="E27" s="29">
        <f t="shared" si="11"/>
        <v>5.6879594922065735E-5</v>
      </c>
      <c r="F27" s="29">
        <f t="shared" si="11"/>
        <v>2.2670254111289978E-5</v>
      </c>
      <c r="G27" s="18"/>
      <c r="H27" s="26" t="s">
        <v>69</v>
      </c>
      <c r="I27" s="31">
        <f>(I15-I5)*1000</f>
        <v>-7.3649920523166656E-2</v>
      </c>
      <c r="J27" s="31">
        <f t="shared" ref="J27:K27" si="12">(J15-J5)*1000</f>
        <v>5.6879594922065735E-2</v>
      </c>
      <c r="K27" s="31">
        <f t="shared" si="12"/>
        <v>2.2670254111289978E-2</v>
      </c>
      <c r="L27" s="31">
        <f>SQRT(I27^2+J27^2+K27^2)</f>
        <v>9.5778596424449192E-2</v>
      </c>
      <c r="M27" s="20"/>
      <c r="N27" s="26" t="s">
        <v>69</v>
      </c>
      <c r="O27" s="31">
        <f>(O15-O5)*1000</f>
        <v>0</v>
      </c>
      <c r="P27" s="31">
        <f t="shared" ref="P27:Q27" si="13">(P15-P5)*1000</f>
        <v>0</v>
      </c>
      <c r="Q27" s="31">
        <f t="shared" si="13"/>
        <v>0</v>
      </c>
      <c r="R27" s="31">
        <f>SQRT(O27^2+P27^2+Q27^2)</f>
        <v>0</v>
      </c>
      <c r="V27" s="19"/>
      <c r="W27" s="19"/>
      <c r="X27" s="19"/>
      <c r="Y27" s="21"/>
      <c r="Z27" s="21"/>
      <c r="AA27" s="21"/>
      <c r="AB27" s="21"/>
    </row>
    <row r="28" spans="1:28" s="16" customFormat="1" x14ac:dyDescent="0.25">
      <c r="A28" s="8"/>
      <c r="B28" s="3">
        <v>7622</v>
      </c>
      <c r="C28" s="9" t="s">
        <v>73</v>
      </c>
      <c r="D28" s="29">
        <f t="shared" si="11"/>
        <v>-6.2668800819665194E-3</v>
      </c>
      <c r="E28" s="29">
        <f t="shared" si="11"/>
        <v>-8.7359799072146416E-3</v>
      </c>
      <c r="F28" s="29">
        <f t="shared" si="11"/>
        <v>1.2682059779763222E-2</v>
      </c>
      <c r="G28" s="18"/>
      <c r="H28" s="26">
        <v>7622</v>
      </c>
      <c r="I28" s="31">
        <f t="shared" ref="I28:K28" si="14">(I16-I6)*1000</f>
        <v>-6.2668800819665194</v>
      </c>
      <c r="J28" s="31">
        <f t="shared" si="14"/>
        <v>-8.7359799072146416</v>
      </c>
      <c r="K28" s="31">
        <f t="shared" si="14"/>
        <v>12.682059779763222</v>
      </c>
      <c r="L28" s="31">
        <f t="shared" ref="L28:L33" si="15">SQRT(I28^2+J28^2+K28^2)</f>
        <v>16.626056993722074</v>
      </c>
      <c r="M28" s="20"/>
      <c r="N28" s="26">
        <v>7622</v>
      </c>
      <c r="O28" s="31">
        <f t="shared" ref="O28:Q28" si="16">(O16-O6)*1000</f>
        <v>-8.0000000000026716</v>
      </c>
      <c r="P28" s="31">
        <f t="shared" si="16"/>
        <v>5.3000000000054115</v>
      </c>
      <c r="Q28" s="31">
        <f t="shared" si="16"/>
        <v>13.600000000000279</v>
      </c>
      <c r="R28" s="31">
        <f>SQRT(O28^2+P28^2+Q28^2)</f>
        <v>16.64481901373841</v>
      </c>
      <c r="S28" s="19"/>
      <c r="V28" s="19"/>
      <c r="W28" s="19"/>
      <c r="X28" s="19"/>
      <c r="Y28" s="21"/>
      <c r="Z28" s="21"/>
      <c r="AA28" s="21"/>
      <c r="AB28" s="21"/>
    </row>
    <row r="29" spans="1:28" x14ac:dyDescent="0.25">
      <c r="B29" s="3">
        <v>7125</v>
      </c>
      <c r="C29" s="9" t="s">
        <v>74</v>
      </c>
      <c r="D29" s="29">
        <f t="shared" si="11"/>
        <v>-4.7847798559814692E-3</v>
      </c>
      <c r="E29" s="29">
        <f t="shared" si="11"/>
        <v>-2.0861330442130566E-2</v>
      </c>
      <c r="F29" s="29">
        <f t="shared" si="11"/>
        <v>-1.0846802033483982E-3</v>
      </c>
      <c r="G29" s="18"/>
      <c r="H29" s="26">
        <v>7125</v>
      </c>
      <c r="I29" s="31">
        <f t="shared" ref="I29:K29" si="17">(I17-I7)*1000</f>
        <v>-4.7847798559814692</v>
      </c>
      <c r="J29" s="31">
        <f t="shared" si="17"/>
        <v>-20.861330442130566</v>
      </c>
      <c r="K29" s="31">
        <f t="shared" si="17"/>
        <v>-1.0846802033483982</v>
      </c>
      <c r="L29" s="31">
        <f t="shared" si="15"/>
        <v>21.430486630720857</v>
      </c>
      <c r="M29" s="2"/>
      <c r="N29" s="26">
        <v>7125</v>
      </c>
      <c r="O29" s="31">
        <f t="shared" ref="O29:Q29" si="18">(O17-O7)*1000</f>
        <v>-9.3999999999994088</v>
      </c>
      <c r="P29" s="31">
        <f t="shared" si="18"/>
        <v>-13.00000000000523</v>
      </c>
      <c r="Q29" s="31">
        <f t="shared" si="18"/>
        <v>14.399999999999746</v>
      </c>
      <c r="R29" s="31">
        <f t="shared" ref="R29:R30" si="19">SQRT(O29^2+P29^2+Q29^2)</f>
        <v>21.557365330673356</v>
      </c>
      <c r="S29" s="2"/>
    </row>
    <row r="30" spans="1:28" x14ac:dyDescent="0.25">
      <c r="B30" s="3">
        <v>7105</v>
      </c>
      <c r="C30" s="9" t="s">
        <v>76</v>
      </c>
      <c r="D30" s="29">
        <f t="shared" si="11"/>
        <v>-4.5623299665749073E-3</v>
      </c>
      <c r="E30" s="29">
        <f t="shared" si="11"/>
        <v>-1.0854459367692471E-2</v>
      </c>
      <c r="F30" s="29">
        <f t="shared" si="11"/>
        <v>-4.4765700586140156E-3</v>
      </c>
      <c r="G30" s="18"/>
      <c r="H30" s="26">
        <v>7105</v>
      </c>
      <c r="I30" s="31">
        <f t="shared" ref="I30:K30" si="20">(I18-I8)*1000</f>
        <v>-4.5623299665749073</v>
      </c>
      <c r="J30" s="31">
        <f t="shared" si="20"/>
        <v>-10.854459367692471</v>
      </c>
      <c r="K30" s="31">
        <f t="shared" si="20"/>
        <v>-4.4765700586140156</v>
      </c>
      <c r="L30" s="31">
        <f t="shared" si="15"/>
        <v>12.596579788913882</v>
      </c>
      <c r="N30" s="26">
        <v>7105</v>
      </c>
      <c r="O30" s="31">
        <f t="shared" ref="O30:Q30" si="21">(O18-O8)*1000</f>
        <v>-6.8999999999874717</v>
      </c>
      <c r="P30" s="31">
        <f t="shared" si="21"/>
        <v>-9.6000000000060481</v>
      </c>
      <c r="Q30" s="31">
        <f t="shared" si="21"/>
        <v>4.7000000000005926</v>
      </c>
      <c r="R30" s="31">
        <f t="shared" si="19"/>
        <v>12.72242115322193</v>
      </c>
    </row>
    <row r="31" spans="1:28" s="16" customFormat="1" x14ac:dyDescent="0.25">
      <c r="B31" s="3" t="s">
        <v>70</v>
      </c>
      <c r="C31" s="9" t="s">
        <v>77</v>
      </c>
      <c r="D31" s="29">
        <f t="shared" si="11"/>
        <v>1.1640400625765324E-3</v>
      </c>
      <c r="E31" s="29">
        <f t="shared" si="11"/>
        <v>-7.078009657561779E-3</v>
      </c>
      <c r="F31" s="29">
        <f t="shared" si="11"/>
        <v>2.461759839206934E-3</v>
      </c>
      <c r="G31" s="18"/>
      <c r="H31" s="26" t="s">
        <v>70</v>
      </c>
      <c r="I31" s="31">
        <f t="shared" ref="I31:K31" si="22">(I19-I9)*1000</f>
        <v>1.1640400625765324</v>
      </c>
      <c r="J31" s="31">
        <f t="shared" si="22"/>
        <v>-7.078009657561779</v>
      </c>
      <c r="K31" s="31">
        <f t="shared" si="22"/>
        <v>2.461759839206934</v>
      </c>
      <c r="L31" s="31">
        <f t="shared" si="15"/>
        <v>7.5837636754947164</v>
      </c>
      <c r="M31" s="20"/>
      <c r="N31" s="26" t="s">
        <v>70</v>
      </c>
      <c r="O31" s="31">
        <f t="shared" ref="O31:Q31" si="23">(O19-O9)*1000</f>
        <v>-0.39999999999906777</v>
      </c>
      <c r="P31" s="31">
        <f t="shared" si="23"/>
        <v>-2.6000000000010459</v>
      </c>
      <c r="Q31" s="31">
        <f t="shared" si="23"/>
        <v>7.2000000000000952</v>
      </c>
      <c r="R31" s="31">
        <f t="shared" ref="R31:R33" si="24">SQRT(O31^2+P31^2+Q31^2)</f>
        <v>7.6655071586951156</v>
      </c>
      <c r="T31" s="2"/>
      <c r="U31" s="2"/>
      <c r="V31" s="19"/>
      <c r="W31" s="19"/>
      <c r="X31" s="19"/>
      <c r="Y31" s="21"/>
      <c r="Z31" s="21"/>
      <c r="AA31" s="21"/>
      <c r="AB31" s="21"/>
    </row>
    <row r="32" spans="1:28" s="16" customFormat="1" x14ac:dyDescent="0.25">
      <c r="B32" s="3" t="s">
        <v>71</v>
      </c>
      <c r="C32" s="9" t="s">
        <v>78</v>
      </c>
      <c r="D32" s="29">
        <f t="shared" si="11"/>
        <v>4.4198899995535612E-3</v>
      </c>
      <c r="E32" s="29">
        <f t="shared" si="11"/>
        <v>-1.9905929453670979E-2</v>
      </c>
      <c r="F32" s="29">
        <f t="shared" si="11"/>
        <v>-4.3385699391365051E-3</v>
      </c>
      <c r="G32" s="18"/>
      <c r="H32" s="26" t="s">
        <v>71</v>
      </c>
      <c r="I32" s="31">
        <f t="shared" ref="I32:K32" si="25">(I20-I10)*1000</f>
        <v>4.4198899995535612</v>
      </c>
      <c r="J32" s="31">
        <f t="shared" si="25"/>
        <v>-19.905929453670979</v>
      </c>
      <c r="K32" s="31">
        <f t="shared" si="25"/>
        <v>-4.3385699391365051</v>
      </c>
      <c r="L32" s="31">
        <f t="shared" si="15"/>
        <v>20.847173528789419</v>
      </c>
      <c r="M32" s="20"/>
      <c r="N32" s="26" t="s">
        <v>71</v>
      </c>
      <c r="O32" s="31">
        <f t="shared" ref="O32:Q32" si="26">(O20-O10)*1000</f>
        <v>-0.10000000000331966</v>
      </c>
      <c r="P32" s="31">
        <f t="shared" si="26"/>
        <v>-16.300000000001091</v>
      </c>
      <c r="Q32" s="31">
        <f t="shared" si="26"/>
        <v>12.900000000000134</v>
      </c>
      <c r="R32" s="31">
        <f t="shared" si="24"/>
        <v>20.787255711133195</v>
      </c>
      <c r="T32" s="2"/>
      <c r="U32" s="2"/>
      <c r="V32" s="19"/>
      <c r="W32" s="19"/>
      <c r="X32" s="19"/>
      <c r="Y32" s="21"/>
      <c r="Z32" s="21"/>
      <c r="AA32" s="21"/>
      <c r="AB32" s="21"/>
    </row>
    <row r="33" spans="1:28" s="16" customFormat="1" x14ac:dyDescent="0.25">
      <c r="B33" s="3" t="s">
        <v>72</v>
      </c>
      <c r="C33" s="9" t="s">
        <v>79</v>
      </c>
      <c r="D33" s="29">
        <f t="shared" si="11"/>
        <v>-4.7014800366014242E-3</v>
      </c>
      <c r="E33" s="29">
        <f t="shared" si="11"/>
        <v>-1.4644649811089039E-2</v>
      </c>
      <c r="F33" s="29">
        <f t="shared" si="11"/>
        <v>7.5628501363098621E-3</v>
      </c>
      <c r="G33" s="18"/>
      <c r="H33" s="26" t="s">
        <v>72</v>
      </c>
      <c r="I33" s="31">
        <f t="shared" ref="I33:K33" si="27">(I21-I11)*1000</f>
        <v>-4.7014800366014242</v>
      </c>
      <c r="J33" s="31">
        <f t="shared" si="27"/>
        <v>-14.644649811089039</v>
      </c>
      <c r="K33" s="31">
        <f t="shared" si="27"/>
        <v>7.5628501363098621</v>
      </c>
      <c r="L33" s="31">
        <f t="shared" si="15"/>
        <v>17.139614488321318</v>
      </c>
      <c r="M33" s="20"/>
      <c r="N33" s="26" t="s">
        <v>72</v>
      </c>
      <c r="O33" s="31">
        <f t="shared" ref="O33:Q33" si="28">(O21-O11)*1000</f>
        <v>-7.9000000000064574</v>
      </c>
      <c r="P33" s="31">
        <f t="shared" si="28"/>
        <v>-2.4999999999977263</v>
      </c>
      <c r="Q33" s="31">
        <f t="shared" si="28"/>
        <v>15.099999999999447</v>
      </c>
      <c r="R33" s="31">
        <f t="shared" si="24"/>
        <v>17.224111007540387</v>
      </c>
      <c r="T33" s="2"/>
      <c r="U33" s="2"/>
      <c r="V33" s="19"/>
      <c r="W33" s="19"/>
      <c r="X33" s="19"/>
      <c r="Y33" s="21"/>
      <c r="Z33" s="21"/>
      <c r="AA33" s="21"/>
      <c r="AB33" s="21"/>
    </row>
    <row r="34" spans="1:28" s="16" customFormat="1" x14ac:dyDescent="0.25">
      <c r="B34" s="3"/>
      <c r="C34" s="9"/>
      <c r="D34" s="2"/>
      <c r="E34" s="2"/>
      <c r="F34" s="2"/>
      <c r="G34" s="18"/>
      <c r="H34" s="3"/>
      <c r="I34" s="19"/>
      <c r="J34" s="19"/>
      <c r="K34" s="19"/>
      <c r="L34" s="2"/>
      <c r="M34" s="20"/>
      <c r="N34" s="3"/>
      <c r="O34" s="2"/>
      <c r="P34" s="2"/>
      <c r="Q34" s="2"/>
      <c r="R34" s="2"/>
      <c r="T34" s="2"/>
      <c r="U34" s="2"/>
      <c r="V34" s="19"/>
      <c r="W34" s="19"/>
      <c r="X34" s="19"/>
      <c r="Y34" s="21"/>
      <c r="Z34" s="21"/>
      <c r="AA34" s="21"/>
      <c r="AB34" s="21"/>
    </row>
    <row r="35" spans="1:28" s="16" customFormat="1" x14ac:dyDescent="0.25">
      <c r="B35" s="3"/>
      <c r="C35" s="9"/>
      <c r="D35" s="2"/>
      <c r="E35" s="2"/>
      <c r="F35" s="2"/>
      <c r="G35" s="18"/>
      <c r="H35" s="3"/>
      <c r="I35" s="19"/>
      <c r="J35" s="19"/>
      <c r="K35" s="19"/>
      <c r="L35" s="2"/>
      <c r="M35" s="20"/>
      <c r="N35" s="3"/>
      <c r="O35" s="2"/>
      <c r="P35" s="2"/>
      <c r="Q35" s="2"/>
      <c r="R35" s="2"/>
      <c r="T35" s="2"/>
      <c r="U35" s="2"/>
      <c r="V35" s="19"/>
      <c r="W35" s="19"/>
      <c r="X35" s="19"/>
      <c r="Y35" s="21"/>
      <c r="Z35" s="21"/>
      <c r="AA35" s="21"/>
      <c r="AB35" s="21"/>
    </row>
    <row r="36" spans="1:28" x14ac:dyDescent="0.25">
      <c r="B36" s="3"/>
      <c r="D36" s="29"/>
      <c r="E36" s="29"/>
      <c r="F36" s="29"/>
      <c r="G36" s="18"/>
      <c r="H36" s="52"/>
      <c r="I36" s="21"/>
      <c r="J36" s="21"/>
      <c r="K36" s="21"/>
      <c r="L36" s="21"/>
      <c r="M36" s="16"/>
      <c r="N36" s="52"/>
      <c r="O36" s="21"/>
      <c r="P36" s="21"/>
      <c r="Q36" s="21"/>
      <c r="R36" s="21"/>
    </row>
    <row r="37" spans="1:28" x14ac:dyDescent="0.25">
      <c r="B37" s="3"/>
      <c r="D37" s="29"/>
      <c r="E37" s="29"/>
      <c r="F37" s="29"/>
      <c r="G37" s="18"/>
      <c r="H37" s="52"/>
      <c r="I37" s="21"/>
      <c r="J37" s="21"/>
      <c r="K37" s="21"/>
      <c r="L37" s="21"/>
      <c r="M37" s="16"/>
      <c r="N37" s="52"/>
      <c r="O37" s="21"/>
      <c r="P37" s="21"/>
      <c r="Q37" s="21"/>
      <c r="R37" s="21"/>
    </row>
    <row r="38" spans="1:28" s="16" customFormat="1" x14ac:dyDescent="0.25">
      <c r="A38" t="s">
        <v>15</v>
      </c>
      <c r="B38" s="3"/>
      <c r="C38" s="3"/>
      <c r="D38" s="2"/>
      <c r="E38" s="2"/>
      <c r="F38" s="2"/>
      <c r="G38"/>
      <c r="I38" s="2"/>
      <c r="J38" s="19"/>
      <c r="K38" s="19"/>
      <c r="L38" s="19"/>
      <c r="M38" s="24"/>
      <c r="O38" s="19"/>
      <c r="P38" s="19"/>
      <c r="Q38" s="19"/>
      <c r="R38" s="19"/>
      <c r="V38" s="19"/>
      <c r="W38" s="21"/>
      <c r="X38" s="21"/>
      <c r="Y38" s="21"/>
      <c r="Z38" s="21"/>
      <c r="AA38" s="21"/>
      <c r="AB38" s="21"/>
    </row>
    <row r="39" spans="1:28" x14ac:dyDescent="0.25">
      <c r="E39" s="3"/>
    </row>
    <row r="40" spans="1:28" s="48" customFormat="1" x14ac:dyDescent="0.25">
      <c r="A40" s="43" t="s">
        <v>81</v>
      </c>
      <c r="B40" s="44"/>
      <c r="C40" s="44"/>
      <c r="D40" s="45"/>
      <c r="E40" s="45"/>
      <c r="F40" s="45"/>
      <c r="G40" s="45"/>
      <c r="H40" s="43"/>
      <c r="I40" s="46"/>
      <c r="J40" s="45"/>
      <c r="K40" s="45"/>
      <c r="L40" s="45"/>
      <c r="M40" s="47"/>
      <c r="N40" s="45"/>
      <c r="O40" s="46"/>
      <c r="P40" s="45"/>
      <c r="Q40" s="45"/>
      <c r="R40" s="45"/>
      <c r="S40" s="47"/>
      <c r="U40" s="49"/>
      <c r="V40" s="45"/>
      <c r="W40" s="49"/>
      <c r="X40" s="49"/>
      <c r="Y40" s="49"/>
      <c r="Z40" s="49"/>
      <c r="AA40" s="49"/>
      <c r="AB40" s="49"/>
    </row>
    <row r="41" spans="1:28" s="9" customFormat="1" x14ac:dyDescent="0.25">
      <c r="A41" s="9" t="s">
        <v>22</v>
      </c>
      <c r="B41" s="10"/>
      <c r="C41" s="10"/>
      <c r="D41" s="11"/>
      <c r="E41" s="11"/>
      <c r="F41" s="11"/>
      <c r="G41" s="11"/>
      <c r="I41" s="28"/>
      <c r="J41" s="11"/>
      <c r="K41" s="11"/>
      <c r="L41" s="11"/>
      <c r="M41" s="12"/>
      <c r="N41" s="11"/>
      <c r="O41" s="28"/>
      <c r="P41" s="11"/>
      <c r="Q41" s="11"/>
      <c r="R41" s="11"/>
      <c r="S41" s="12"/>
      <c r="U41" s="13"/>
      <c r="V41" s="11"/>
      <c r="W41" s="13"/>
      <c r="X41" s="13"/>
      <c r="Y41" s="13"/>
      <c r="Z41" s="13"/>
      <c r="AA41" s="13"/>
      <c r="AB41" s="13"/>
    </row>
    <row r="42" spans="1:28" s="9" customFormat="1" x14ac:dyDescent="0.25">
      <c r="A42" s="9" t="s">
        <v>36</v>
      </c>
      <c r="B42" s="10"/>
      <c r="C42" s="10"/>
      <c r="D42" s="11"/>
      <c r="E42" s="11"/>
      <c r="F42" s="11"/>
      <c r="G42" s="11"/>
      <c r="I42" s="28"/>
      <c r="J42" s="11"/>
      <c r="K42" s="11"/>
      <c r="L42" s="11"/>
      <c r="M42" s="12"/>
      <c r="N42" s="11"/>
      <c r="O42" s="28"/>
      <c r="P42" s="11"/>
      <c r="Q42" s="11"/>
      <c r="R42" s="11"/>
      <c r="S42" s="12"/>
      <c r="U42" s="13"/>
      <c r="V42" s="11"/>
      <c r="W42" s="13"/>
      <c r="X42" s="13"/>
      <c r="Y42" s="13"/>
      <c r="Z42" s="13"/>
      <c r="AA42" s="13"/>
      <c r="AB42" s="13"/>
    </row>
    <row r="43" spans="1:28" s="9" customFormat="1" x14ac:dyDescent="0.25">
      <c r="A43" s="11"/>
      <c r="B43" s="10"/>
      <c r="C43" s="10"/>
      <c r="D43" s="11"/>
      <c r="E43" s="11"/>
      <c r="F43" s="11"/>
      <c r="G43" s="11"/>
      <c r="I43" s="28"/>
      <c r="J43" s="11"/>
      <c r="K43" s="11"/>
      <c r="L43" s="11"/>
      <c r="M43" s="12"/>
      <c r="N43" s="11"/>
      <c r="O43" s="28"/>
      <c r="P43" s="11"/>
      <c r="Q43" s="11"/>
      <c r="R43" s="11"/>
      <c r="S43" s="12"/>
      <c r="U43" s="13"/>
      <c r="V43" s="11"/>
      <c r="W43" s="13"/>
      <c r="X43" s="13"/>
      <c r="Y43" s="13"/>
      <c r="Z43" s="13"/>
      <c r="AA43" s="13"/>
      <c r="AB43" s="13"/>
    </row>
    <row r="44" spans="1:28" s="9" customFormat="1" x14ac:dyDescent="0.25">
      <c r="A44" s="11"/>
      <c r="B44" s="10"/>
      <c r="C44" s="10"/>
      <c r="D44" s="11"/>
      <c r="E44" s="11"/>
      <c r="F44" s="11"/>
      <c r="G44" s="11"/>
      <c r="I44" s="28"/>
      <c r="J44" s="11"/>
      <c r="K44" s="11"/>
      <c r="L44" s="11"/>
      <c r="M44" s="12"/>
      <c r="N44" s="11"/>
      <c r="O44" s="28"/>
      <c r="P44" s="11"/>
      <c r="Q44" s="11"/>
      <c r="R44" s="11"/>
      <c r="S44" s="12"/>
      <c r="U44" s="13"/>
      <c r="V44" s="11"/>
      <c r="W44" s="13"/>
      <c r="X44" s="13"/>
      <c r="Y44" s="13"/>
      <c r="Z44" s="13"/>
      <c r="AA44" s="13"/>
      <c r="AB44" s="13"/>
    </row>
    <row r="45" spans="1:28" s="43" customFormat="1" x14ac:dyDescent="0.25">
      <c r="A45" s="43" t="s">
        <v>82</v>
      </c>
      <c r="D45" s="50"/>
      <c r="E45" s="50"/>
      <c r="F45" s="50"/>
      <c r="H45" s="43" t="s">
        <v>28</v>
      </c>
      <c r="I45" s="50"/>
      <c r="J45" s="45"/>
      <c r="K45" s="45"/>
      <c r="L45" s="50"/>
      <c r="N45" s="43" t="s">
        <v>29</v>
      </c>
      <c r="O45" s="50"/>
      <c r="P45" s="50"/>
      <c r="Q45" s="50"/>
      <c r="R45" s="50"/>
      <c r="S45" s="45"/>
      <c r="U45" s="45"/>
      <c r="V45" s="45"/>
      <c r="W45" s="45"/>
      <c r="X45" s="51"/>
      <c r="Y45" s="51"/>
      <c r="Z45" s="51"/>
      <c r="AA45" s="51"/>
      <c r="AB45" s="51"/>
    </row>
    <row r="46" spans="1:28" s="4" customFormat="1" x14ac:dyDescent="0.25">
      <c r="A46" s="4" t="s">
        <v>7</v>
      </c>
      <c r="B46" s="14" t="s">
        <v>3</v>
      </c>
      <c r="C46" s="14"/>
      <c r="D46" s="6" t="s">
        <v>0</v>
      </c>
      <c r="E46" s="6" t="s">
        <v>1</v>
      </c>
      <c r="F46" s="6" t="s">
        <v>2</v>
      </c>
      <c r="H46" s="5" t="s">
        <v>3</v>
      </c>
      <c r="I46" s="6" t="s">
        <v>0</v>
      </c>
      <c r="J46" s="6" t="s">
        <v>1</v>
      </c>
      <c r="K46" s="6" t="s">
        <v>2</v>
      </c>
      <c r="L46" s="6" t="s">
        <v>8</v>
      </c>
      <c r="N46" s="5" t="s">
        <v>3</v>
      </c>
      <c r="O46" s="6" t="s">
        <v>9</v>
      </c>
      <c r="P46" s="6" t="s">
        <v>10</v>
      </c>
      <c r="Q46" s="6" t="s">
        <v>11</v>
      </c>
      <c r="R46" s="6" t="s">
        <v>8</v>
      </c>
      <c r="V46" s="6"/>
      <c r="W46" s="15"/>
      <c r="X46" s="15"/>
      <c r="Y46" s="15"/>
      <c r="Z46" s="15"/>
      <c r="AA46" s="15"/>
      <c r="AB46" s="15"/>
    </row>
    <row r="47" spans="1:28" s="16" customFormat="1" x14ac:dyDescent="0.25">
      <c r="B47" s="3" t="s">
        <v>69</v>
      </c>
      <c r="C47" s="9" t="s">
        <v>75</v>
      </c>
      <c r="D47" s="2">
        <v>1130773.6346</v>
      </c>
      <c r="E47" s="2">
        <v>-4831253.5624000002</v>
      </c>
      <c r="F47" s="2">
        <v>3994200.4407000002</v>
      </c>
      <c r="H47" s="3" t="s">
        <v>69</v>
      </c>
      <c r="I47" s="19">
        <f>D47-D$47</f>
        <v>0</v>
      </c>
      <c r="J47" s="19">
        <f t="shared" ref="J47:K47" si="29">E47-E$47</f>
        <v>0</v>
      </c>
      <c r="K47" s="19">
        <f t="shared" si="29"/>
        <v>0</v>
      </c>
      <c r="L47" s="2">
        <f>SQRT(I47^2+J47^2+K47^2)</f>
        <v>0</v>
      </c>
      <c r="M47" s="20"/>
      <c r="N47" s="3" t="s">
        <v>69</v>
      </c>
      <c r="O47" s="2">
        <v>0</v>
      </c>
      <c r="P47" s="2">
        <v>0</v>
      </c>
      <c r="Q47" s="2">
        <v>0</v>
      </c>
      <c r="R47" s="2">
        <f>SQRT(O47^2+P47^2+Q47^2)</f>
        <v>0</v>
      </c>
      <c r="V47" s="19"/>
      <c r="W47" s="19"/>
      <c r="X47" s="19"/>
      <c r="Y47" s="21"/>
      <c r="Z47" s="21"/>
      <c r="AA47" s="21"/>
      <c r="AB47" s="21"/>
    </row>
    <row r="48" spans="1:28" s="16" customFormat="1" x14ac:dyDescent="0.25">
      <c r="B48" s="3">
        <v>7622</v>
      </c>
      <c r="C48" s="9" t="s">
        <v>73</v>
      </c>
      <c r="D48" s="2">
        <v>1130729.9871</v>
      </c>
      <c r="E48" s="2">
        <v>-4831245.9516000003</v>
      </c>
      <c r="F48" s="2">
        <v>3994228.2817000002</v>
      </c>
      <c r="H48" s="3">
        <v>7622</v>
      </c>
      <c r="I48" s="19">
        <f t="shared" ref="I48:I53" si="30">D48-D$47</f>
        <v>-43.647499999962747</v>
      </c>
      <c r="J48" s="19">
        <f t="shared" ref="J48:J53" si="31">E48-E$47</f>
        <v>7.6107999999076128</v>
      </c>
      <c r="K48" s="19">
        <f t="shared" ref="K48:K53" si="32">F48-F$47</f>
        <v>27.841000000014901</v>
      </c>
      <c r="L48" s="2">
        <f>SQRT(I48^2+J48^2+K48^2)</f>
        <v>52.327333334369065</v>
      </c>
      <c r="M48" s="20"/>
      <c r="N48" s="3">
        <v>7622</v>
      </c>
      <c r="O48" s="2">
        <v>-40.764499999999998</v>
      </c>
      <c r="P48" s="2">
        <v>32.558500000000002</v>
      </c>
      <c r="Q48" s="2">
        <v>4.0438999999999998</v>
      </c>
      <c r="R48" s="2">
        <f>SQRT(O48^2+P48^2+Q48^2)</f>
        <v>52.327368648824674</v>
      </c>
      <c r="V48" s="19"/>
      <c r="W48" s="19"/>
      <c r="X48" s="19"/>
      <c r="Y48" s="21"/>
      <c r="Z48" s="21"/>
      <c r="AA48" s="21"/>
      <c r="AB48" s="21"/>
    </row>
    <row r="49" spans="1:28" s="16" customFormat="1" x14ac:dyDescent="0.25">
      <c r="B49" s="3">
        <v>7125</v>
      </c>
      <c r="C49" s="9" t="s">
        <v>74</v>
      </c>
      <c r="D49" s="2">
        <v>1130745.4394</v>
      </c>
      <c r="E49" s="2">
        <v>-4831368.0384999998</v>
      </c>
      <c r="F49" s="2">
        <v>3994077.1804999998</v>
      </c>
      <c r="H49" s="3">
        <v>7125</v>
      </c>
      <c r="I49" s="19">
        <f t="shared" si="30"/>
        <v>-28.195199999958277</v>
      </c>
      <c r="J49" s="19">
        <f t="shared" si="31"/>
        <v>-114.47609999962151</v>
      </c>
      <c r="K49" s="19">
        <f t="shared" si="32"/>
        <v>-123.26020000036806</v>
      </c>
      <c r="L49" s="2">
        <f t="shared" ref="L49:L53" si="33">SQRT(I49^2+J49^2+K49^2)</f>
        <v>170.56618562391469</v>
      </c>
      <c r="M49" s="20"/>
      <c r="N49" s="3">
        <v>7125</v>
      </c>
      <c r="O49" s="2">
        <v>-53.541800000000002</v>
      </c>
      <c r="P49" s="2">
        <v>-161.8954</v>
      </c>
      <c r="Q49" s="2">
        <v>3.9984999999999999</v>
      </c>
      <c r="R49" s="2">
        <f t="shared" ref="R49:R59" si="34">SQRT(O49^2+P49^2+Q49^2)</f>
        <v>170.56621262914294</v>
      </c>
      <c r="V49" s="19"/>
      <c r="W49" s="19"/>
      <c r="X49" s="19"/>
      <c r="Y49" s="21"/>
      <c r="Z49" s="21"/>
      <c r="AA49" s="21"/>
      <c r="AB49" s="21"/>
    </row>
    <row r="50" spans="1:28" s="16" customFormat="1" x14ac:dyDescent="0.25">
      <c r="B50" s="3">
        <v>7105</v>
      </c>
      <c r="C50" s="9" t="s">
        <v>76</v>
      </c>
      <c r="D50" s="2">
        <v>1130719.3999999999</v>
      </c>
      <c r="E50" s="2">
        <v>-4831350.5779999997</v>
      </c>
      <c r="F50" s="2">
        <v>3994106.5745999999</v>
      </c>
      <c r="H50" s="3">
        <v>7105</v>
      </c>
      <c r="I50" s="19">
        <f t="shared" si="30"/>
        <v>-54.234600000083447</v>
      </c>
      <c r="J50" s="19">
        <f t="shared" si="31"/>
        <v>-97.015599999576807</v>
      </c>
      <c r="K50" s="19">
        <f t="shared" si="32"/>
        <v>-93.866100000217557</v>
      </c>
      <c r="L50" s="2">
        <f t="shared" si="33"/>
        <v>145.47942538275913</v>
      </c>
      <c r="M50" s="20"/>
      <c r="N50" s="3">
        <v>7105</v>
      </c>
      <c r="O50" s="2">
        <v>-74.916799999999995</v>
      </c>
      <c r="P50" s="2">
        <v>-124.6185</v>
      </c>
      <c r="Q50" s="2">
        <v>4.6867999999999999</v>
      </c>
      <c r="R50" s="2">
        <f t="shared" si="34"/>
        <v>145.47942658235218</v>
      </c>
      <c r="V50" s="19"/>
      <c r="W50" s="19"/>
      <c r="X50" s="19"/>
      <c r="Y50" s="21"/>
      <c r="Z50" s="21"/>
      <c r="AA50" s="21"/>
      <c r="AB50" s="21"/>
    </row>
    <row r="51" spans="1:28" s="16" customFormat="1" x14ac:dyDescent="0.25">
      <c r="B51" s="3" t="s">
        <v>70</v>
      </c>
      <c r="C51" s="9" t="s">
        <v>77</v>
      </c>
      <c r="D51" s="2">
        <v>1130760.8666000001</v>
      </c>
      <c r="E51" s="2">
        <v>-4831298.6759000001</v>
      </c>
      <c r="F51" s="2">
        <v>3994155.1776000001</v>
      </c>
      <c r="G51" s="18"/>
      <c r="H51" s="3" t="s">
        <v>70</v>
      </c>
      <c r="I51" s="19">
        <f t="shared" si="30"/>
        <v>-12.767999999923632</v>
      </c>
      <c r="J51" s="19">
        <f t="shared" si="31"/>
        <v>-45.113499999977648</v>
      </c>
      <c r="K51" s="19">
        <f t="shared" si="32"/>
        <v>-45.263100000098348</v>
      </c>
      <c r="L51" s="2">
        <f t="shared" si="33"/>
        <v>65.168995142359961</v>
      </c>
      <c r="M51" s="20"/>
      <c r="N51" s="3" t="s">
        <v>70</v>
      </c>
      <c r="O51" s="2">
        <v>-22.713200000000001</v>
      </c>
      <c r="P51" s="2">
        <v>-60.989899999999999</v>
      </c>
      <c r="Q51" s="2">
        <v>3.3677999999999999</v>
      </c>
      <c r="R51" s="2">
        <f t="shared" si="34"/>
        <v>65.1690066909877</v>
      </c>
      <c r="V51" s="19"/>
      <c r="W51" s="19"/>
      <c r="X51" s="19"/>
      <c r="Y51" s="21"/>
      <c r="Z51" s="21"/>
      <c r="AA51" s="21"/>
      <c r="AB51" s="21"/>
    </row>
    <row r="52" spans="1:28" s="16" customFormat="1" x14ac:dyDescent="0.25">
      <c r="B52" s="3" t="s">
        <v>71</v>
      </c>
      <c r="C52" s="9" t="s">
        <v>78</v>
      </c>
      <c r="D52" s="2">
        <v>1130752.3022</v>
      </c>
      <c r="E52" s="2">
        <v>-4831349.1127000004</v>
      </c>
      <c r="F52" s="2">
        <v>3994098.9317999999</v>
      </c>
      <c r="G52" s="18"/>
      <c r="H52" s="3" t="s">
        <v>71</v>
      </c>
      <c r="I52" s="19">
        <f t="shared" si="30"/>
        <v>-21.332399999955669</v>
      </c>
      <c r="J52" s="19">
        <f t="shared" si="31"/>
        <v>-95.550300000235438</v>
      </c>
      <c r="K52" s="19">
        <f t="shared" si="32"/>
        <v>-101.5089000002481</v>
      </c>
      <c r="L52" s="2">
        <f t="shared" si="33"/>
        <v>141.02832303886149</v>
      </c>
      <c r="M52" s="20"/>
      <c r="N52" s="3" t="s">
        <v>71</v>
      </c>
      <c r="O52" s="2">
        <v>-42.546500000000002</v>
      </c>
      <c r="P52" s="2">
        <v>-134.37889999999999</v>
      </c>
      <c r="Q52" s="2">
        <v>4.5918000000000001</v>
      </c>
      <c r="R52" s="2">
        <f t="shared" si="34"/>
        <v>141.02828813645863</v>
      </c>
      <c r="V52" s="19"/>
      <c r="W52" s="19"/>
      <c r="X52" s="19"/>
      <c r="Y52" s="21"/>
      <c r="Z52" s="21"/>
      <c r="AA52" s="21"/>
      <c r="AB52" s="21"/>
    </row>
    <row r="53" spans="1:28" s="16" customFormat="1" x14ac:dyDescent="0.25">
      <c r="B53" s="3" t="s">
        <v>72</v>
      </c>
      <c r="C53" s="9" t="s">
        <v>79</v>
      </c>
      <c r="D53" s="2">
        <v>1130711.1115999999</v>
      </c>
      <c r="E53" s="2">
        <v>-4831392.1749999998</v>
      </c>
      <c r="F53" s="2">
        <v>3994061.4109999998</v>
      </c>
      <c r="G53" s="18"/>
      <c r="H53" s="3" t="s">
        <v>72</v>
      </c>
      <c r="I53" s="19">
        <f t="shared" si="30"/>
        <v>-62.523000000044703</v>
      </c>
      <c r="J53" s="19">
        <f t="shared" si="31"/>
        <v>-138.61259999964386</v>
      </c>
      <c r="K53" s="19">
        <f t="shared" si="32"/>
        <v>-139.02970000030473</v>
      </c>
      <c r="L53" s="2">
        <f t="shared" si="33"/>
        <v>206.0384330406383</v>
      </c>
      <c r="M53" s="20"/>
      <c r="N53" s="3" t="s">
        <v>72</v>
      </c>
      <c r="O53" s="2">
        <v>-92.466899999999995</v>
      </c>
      <c r="P53" s="2">
        <v>-184.0181</v>
      </c>
      <c r="Q53" s="2">
        <v>6.2503000000000002</v>
      </c>
      <c r="R53" s="2">
        <f t="shared" si="34"/>
        <v>206.03847935109113</v>
      </c>
      <c r="V53" s="19"/>
      <c r="W53" s="19"/>
      <c r="X53" s="19"/>
      <c r="Y53" s="21"/>
      <c r="Z53" s="21"/>
      <c r="AA53" s="21"/>
      <c r="AB53" s="21"/>
    </row>
    <row r="54" spans="1:28" s="16" customFormat="1" x14ac:dyDescent="0.25">
      <c r="B54" s="3" t="s">
        <v>108</v>
      </c>
      <c r="C54" s="9"/>
      <c r="D54" s="2">
        <v>1130706.3415000001</v>
      </c>
      <c r="E54" s="2">
        <v>-4831394.88</v>
      </c>
      <c r="F54" s="2">
        <v>3994058.2853000001</v>
      </c>
      <c r="G54" s="18"/>
      <c r="H54" s="3" t="s">
        <v>108</v>
      </c>
      <c r="I54" s="19">
        <f t="shared" ref="I54:I59" si="35">D54-D$47</f>
        <v>-67.293099999893457</v>
      </c>
      <c r="J54" s="19">
        <f t="shared" ref="J54:J59" si="36">E54-E$47</f>
        <v>-141.31759999971837</v>
      </c>
      <c r="K54" s="19">
        <f t="shared" ref="K54:K59" si="37">F54-F$47</f>
        <v>-142.15540000004694</v>
      </c>
      <c r="L54" s="2">
        <f t="shared" ref="L54:L59" si="38">SQRT(I54^2+J54^2+K54^2)</f>
        <v>211.44073194739326</v>
      </c>
      <c r="M54" s="20"/>
      <c r="N54" s="3" t="s">
        <v>108</v>
      </c>
      <c r="O54" s="2">
        <v>-97.727900000000005</v>
      </c>
      <c r="P54" s="2">
        <v>-187.4203</v>
      </c>
      <c r="Q54" s="2">
        <v>5.484</v>
      </c>
      <c r="R54" s="2">
        <f t="shared" si="34"/>
        <v>211.44073767015664</v>
      </c>
      <c r="V54" s="19"/>
      <c r="W54" s="19"/>
      <c r="X54" s="19"/>
      <c r="Y54" s="21"/>
      <c r="Z54" s="21"/>
      <c r="AA54" s="21"/>
      <c r="AB54" s="21"/>
    </row>
    <row r="55" spans="1:28" s="16" customFormat="1" x14ac:dyDescent="0.25">
      <c r="B55" s="3" t="s">
        <v>109</v>
      </c>
      <c r="C55" s="9"/>
      <c r="D55" s="2">
        <v>1130890.7335999999</v>
      </c>
      <c r="E55" s="2">
        <v>-4831319.5652000001</v>
      </c>
      <c r="F55" s="2">
        <v>3994092.1219000001</v>
      </c>
      <c r="G55" s="18"/>
      <c r="H55" s="3" t="s">
        <v>109</v>
      </c>
      <c r="I55" s="19">
        <f t="shared" si="35"/>
        <v>117.09899999992922</v>
      </c>
      <c r="J55" s="19">
        <f t="shared" si="36"/>
        <v>-66.002799999900162</v>
      </c>
      <c r="K55" s="19">
        <f t="shared" si="37"/>
        <v>-108.3188000000082</v>
      </c>
      <c r="L55" s="2">
        <f t="shared" si="38"/>
        <v>172.63113230889735</v>
      </c>
      <c r="M55" s="20"/>
      <c r="N55" s="3" t="s">
        <v>109</v>
      </c>
      <c r="O55" s="2">
        <v>98.975899999999996</v>
      </c>
      <c r="P55" s="2">
        <v>-141.4186</v>
      </c>
      <c r="Q55" s="2">
        <v>2.4622999999999999</v>
      </c>
      <c r="R55" s="2">
        <f t="shared" si="34"/>
        <v>172.63114472209236</v>
      </c>
      <c r="V55" s="19"/>
      <c r="W55" s="19"/>
      <c r="X55" s="19"/>
      <c r="Y55" s="21"/>
      <c r="Z55" s="21"/>
      <c r="AA55" s="21"/>
      <c r="AB55" s="21"/>
    </row>
    <row r="56" spans="1:28" s="16" customFormat="1" x14ac:dyDescent="0.25">
      <c r="B56" s="3" t="s">
        <v>123</v>
      </c>
      <c r="C56" s="9"/>
      <c r="D56" s="2">
        <v>1130885.6571</v>
      </c>
      <c r="E56" s="2">
        <v>-4831338.7145999996</v>
      </c>
      <c r="F56" s="2">
        <v>3994071.0836</v>
      </c>
      <c r="G56" s="18"/>
      <c r="H56" s="3" t="s">
        <v>123</v>
      </c>
      <c r="I56" s="19">
        <f t="shared" ref="I56" si="39">D56-D$47</f>
        <v>112.02249999996275</v>
      </c>
      <c r="J56" s="19">
        <f t="shared" ref="J56" si="40">E56-E$47</f>
        <v>-85.152199999429286</v>
      </c>
      <c r="K56" s="19">
        <f t="shared" ref="K56" si="41">F56-F$47</f>
        <v>-129.35710000013933</v>
      </c>
      <c r="L56" s="2">
        <f t="shared" ref="L56" si="42">SQRT(I56^2+J56^2+K56^2)</f>
        <v>191.13659249717335</v>
      </c>
      <c r="M56" s="20"/>
      <c r="N56" s="3" t="s">
        <v>123</v>
      </c>
      <c r="O56" s="2">
        <v>89.668999999999997</v>
      </c>
      <c r="P56" s="2">
        <v>-168.77449999999999</v>
      </c>
      <c r="Q56" s="2">
        <v>2.8033000000000001</v>
      </c>
      <c r="R56" s="2">
        <f t="shared" si="34"/>
        <v>191.13665242998266</v>
      </c>
      <c r="V56" s="19"/>
      <c r="W56" s="19"/>
      <c r="X56" s="19"/>
      <c r="Y56" s="21"/>
      <c r="Z56" s="21"/>
      <c r="AA56" s="21"/>
      <c r="AB56" s="21"/>
    </row>
    <row r="57" spans="1:28" s="16" customFormat="1" x14ac:dyDescent="0.25">
      <c r="B57" s="3" t="s">
        <v>110</v>
      </c>
      <c r="C57" s="9"/>
      <c r="D57" s="2">
        <v>1130686.6647999999</v>
      </c>
      <c r="E57" s="2">
        <v>-4831264.8274999997</v>
      </c>
      <c r="F57" s="2">
        <v>3994210.0965999998</v>
      </c>
      <c r="G57" s="18"/>
      <c r="H57" s="3" t="s">
        <v>110</v>
      </c>
      <c r="I57" s="19">
        <f t="shared" si="35"/>
        <v>-86.969800000078976</v>
      </c>
      <c r="J57" s="19">
        <f t="shared" si="36"/>
        <v>-11.265099999494851</v>
      </c>
      <c r="K57" s="19">
        <f t="shared" si="37"/>
        <v>9.6558999996632338</v>
      </c>
      <c r="L57" s="2">
        <f t="shared" si="38"/>
        <v>88.226328240813984</v>
      </c>
      <c r="M57" s="20"/>
      <c r="N57" s="3" t="s">
        <v>110</v>
      </c>
      <c r="O57" s="2">
        <v>-87.248500000000007</v>
      </c>
      <c r="P57" s="2">
        <v>13.0747</v>
      </c>
      <c r="Q57" s="2">
        <v>-0.79710000000000003</v>
      </c>
      <c r="R57" s="2">
        <f t="shared" si="34"/>
        <v>88.226322040250565</v>
      </c>
      <c r="V57" s="19"/>
      <c r="W57" s="19"/>
      <c r="X57" s="19"/>
      <c r="Y57" s="21"/>
      <c r="Z57" s="21"/>
      <c r="AA57" s="21"/>
      <c r="AB57" s="21"/>
    </row>
    <row r="58" spans="1:28" s="16" customFormat="1" x14ac:dyDescent="0.25">
      <c r="B58" s="3" t="s">
        <v>111</v>
      </c>
      <c r="C58" s="9"/>
      <c r="D58" s="2">
        <v>1130794.6243</v>
      </c>
      <c r="E58" s="2">
        <v>-4831214.1469999999</v>
      </c>
      <c r="F58" s="2">
        <v>3994240.7072000001</v>
      </c>
      <c r="G58" s="18"/>
      <c r="H58" s="3" t="s">
        <v>111</v>
      </c>
      <c r="I58" s="19">
        <f t="shared" si="35"/>
        <v>20.989700000034645</v>
      </c>
      <c r="J58" s="19">
        <f t="shared" si="36"/>
        <v>39.415400000289083</v>
      </c>
      <c r="K58" s="19">
        <f t="shared" si="37"/>
        <v>40.266499999910593</v>
      </c>
      <c r="L58" s="2">
        <f t="shared" si="38"/>
        <v>60.129296399650663</v>
      </c>
      <c r="M58" s="20"/>
      <c r="N58" s="3" t="s">
        <v>111</v>
      </c>
      <c r="O58" s="2">
        <v>29.419899999999998</v>
      </c>
      <c r="P58" s="2">
        <v>52.435099999999998</v>
      </c>
      <c r="Q58" s="2">
        <v>-0.74760000000000004</v>
      </c>
      <c r="R58" s="2">
        <f t="shared" si="34"/>
        <v>60.129270191646263</v>
      </c>
      <c r="V58" s="19"/>
      <c r="W58" s="19"/>
      <c r="X58" s="19"/>
      <c r="Y58" s="21"/>
      <c r="Z58" s="21"/>
      <c r="AA58" s="21"/>
      <c r="AB58" s="21"/>
    </row>
    <row r="59" spans="1:28" s="16" customFormat="1" x14ac:dyDescent="0.25">
      <c r="B59" s="3" t="s">
        <v>112</v>
      </c>
      <c r="C59" s="9"/>
      <c r="D59" s="2">
        <v>1130731.0981999999</v>
      </c>
      <c r="E59" s="2">
        <v>-4831322.6073000003</v>
      </c>
      <c r="F59" s="2">
        <v>3994136.5321</v>
      </c>
      <c r="G59" s="18"/>
      <c r="H59" s="3" t="s">
        <v>112</v>
      </c>
      <c r="I59" s="19">
        <f t="shared" si="35"/>
        <v>-42.536400000099093</v>
      </c>
      <c r="J59" s="19">
        <f t="shared" si="36"/>
        <v>-69.044900000095367</v>
      </c>
      <c r="K59" s="19">
        <f t="shared" si="37"/>
        <v>-63.908600000198931</v>
      </c>
      <c r="L59" s="2">
        <f t="shared" si="38"/>
        <v>103.25140529298875</v>
      </c>
      <c r="M59" s="20"/>
      <c r="N59" s="3" t="s">
        <v>112</v>
      </c>
      <c r="O59" s="2">
        <v>-57.152099999999997</v>
      </c>
      <c r="P59" s="2">
        <v>-85.875500000000002</v>
      </c>
      <c r="Q59" s="2">
        <v>4.4608999999999996</v>
      </c>
      <c r="R59" s="2">
        <f t="shared" si="34"/>
        <v>103.2514584084409</v>
      </c>
      <c r="V59" s="19"/>
      <c r="W59" s="19"/>
      <c r="X59" s="19"/>
      <c r="Y59" s="21"/>
      <c r="Z59" s="21"/>
      <c r="AA59" s="21"/>
      <c r="AB59" s="21"/>
    </row>
    <row r="60" spans="1:28" s="43" customFormat="1" x14ac:dyDescent="0.25">
      <c r="A60" s="43" t="s">
        <v>83</v>
      </c>
      <c r="D60" s="50"/>
      <c r="E60" s="50"/>
      <c r="F60" s="50"/>
      <c r="H60" s="43" t="s">
        <v>28</v>
      </c>
      <c r="I60" s="50"/>
      <c r="J60" s="45"/>
      <c r="K60" s="45"/>
      <c r="L60" s="50"/>
      <c r="N60" s="43" t="s">
        <v>29</v>
      </c>
      <c r="O60" s="50"/>
      <c r="P60" s="50"/>
      <c r="Q60" s="50"/>
      <c r="R60" s="50"/>
      <c r="S60" s="45"/>
      <c r="U60" s="45"/>
      <c r="V60" s="45"/>
      <c r="W60" s="45"/>
      <c r="X60" s="51"/>
      <c r="Y60" s="51"/>
      <c r="Z60" s="51"/>
      <c r="AA60" s="51"/>
      <c r="AB60" s="51"/>
    </row>
    <row r="61" spans="1:28" s="4" customFormat="1" x14ac:dyDescent="0.25">
      <c r="A61" s="4" t="s">
        <v>7</v>
      </c>
      <c r="B61" s="14" t="s">
        <v>3</v>
      </c>
      <c r="C61" s="14"/>
      <c r="D61" s="6" t="s">
        <v>0</v>
      </c>
      <c r="E61" s="6" t="s">
        <v>1</v>
      </c>
      <c r="F61" s="6" t="s">
        <v>2</v>
      </c>
      <c r="H61" s="5" t="s">
        <v>3</v>
      </c>
      <c r="I61" s="6" t="s">
        <v>0</v>
      </c>
      <c r="J61" s="6" t="s">
        <v>1</v>
      </c>
      <c r="K61" s="6" t="s">
        <v>2</v>
      </c>
      <c r="L61" s="6" t="s">
        <v>8</v>
      </c>
      <c r="N61" s="5" t="s">
        <v>3</v>
      </c>
      <c r="O61" s="6" t="s">
        <v>9</v>
      </c>
      <c r="P61" s="6" t="s">
        <v>10</v>
      </c>
      <c r="Q61" s="6" t="s">
        <v>11</v>
      </c>
      <c r="R61" s="6" t="s">
        <v>8</v>
      </c>
      <c r="V61" s="6"/>
      <c r="W61" s="15"/>
      <c r="X61" s="15"/>
      <c r="Y61" s="15"/>
      <c r="Z61" s="15"/>
      <c r="AA61" s="15"/>
      <c r="AB61" s="15"/>
    </row>
    <row r="62" spans="1:28" s="16" customFormat="1" x14ac:dyDescent="0.25">
      <c r="B62" s="3" t="s">
        <v>69</v>
      </c>
      <c r="C62" s="9" t="s">
        <v>75</v>
      </c>
      <c r="D62" s="2">
        <v>1130773.4549</v>
      </c>
      <c r="E62" s="2">
        <v>-4831253.5694000004</v>
      </c>
      <c r="F62" s="2">
        <v>3994200.4662000001</v>
      </c>
      <c r="H62" s="3" t="s">
        <v>69</v>
      </c>
      <c r="I62" s="19">
        <f>D62-D$62</f>
        <v>0</v>
      </c>
      <c r="J62" s="19">
        <f t="shared" ref="J62:K62" si="43">E62-E$62</f>
        <v>0</v>
      </c>
      <c r="K62" s="19">
        <f t="shared" si="43"/>
        <v>0</v>
      </c>
      <c r="L62" s="2">
        <f>SQRT(I62^2+J62^2+K62^2)</f>
        <v>0</v>
      </c>
      <c r="M62" s="20"/>
      <c r="N62" s="3" t="s">
        <v>69</v>
      </c>
      <c r="O62" s="2">
        <v>0</v>
      </c>
      <c r="P62" s="2">
        <v>0</v>
      </c>
      <c r="Q62" s="2">
        <v>0</v>
      </c>
      <c r="R62" s="2">
        <f>SQRT(O62^2+P62^2+Q62^2)</f>
        <v>0</v>
      </c>
      <c r="V62" s="19"/>
      <c r="W62" s="19"/>
      <c r="X62" s="19"/>
      <c r="Y62" s="21"/>
      <c r="Z62" s="21"/>
      <c r="AA62" s="21"/>
      <c r="AB62" s="21"/>
    </row>
    <row r="63" spans="1:28" s="16" customFormat="1" x14ac:dyDescent="0.25">
      <c r="B63" s="3">
        <v>7622</v>
      </c>
      <c r="C63" s="9" t="s">
        <v>73</v>
      </c>
      <c r="D63" s="2">
        <v>1130729.8078999999</v>
      </c>
      <c r="E63" s="2">
        <v>-4831245.9582000002</v>
      </c>
      <c r="F63" s="2">
        <v>3994228.3084999998</v>
      </c>
      <c r="H63" s="3">
        <v>7622</v>
      </c>
      <c r="I63" s="19">
        <f>D63-D$62</f>
        <v>-43.647000000113621</v>
      </c>
      <c r="J63" s="19">
        <f t="shared" ref="J63:J68" si="44">E63-E$62</f>
        <v>7.6112000001594424</v>
      </c>
      <c r="K63" s="19">
        <f t="shared" ref="K63:K68" si="45">F63-F$62</f>
        <v>27.842299999669194</v>
      </c>
      <c r="L63" s="2">
        <f>SQRT(I63^2+J63^2+K63^2)</f>
        <v>52.327666140617474</v>
      </c>
      <c r="M63" s="20"/>
      <c r="N63" s="3">
        <v>7622</v>
      </c>
      <c r="O63" s="2">
        <v>-40.7639</v>
      </c>
      <c r="P63" s="2">
        <v>32.559600000000003</v>
      </c>
      <c r="Q63" s="2">
        <v>4.0445000000000002</v>
      </c>
      <c r="R63" s="2">
        <f>SQRT(O63^2+P63^2+Q63^2)</f>
        <v>52.32763204674945</v>
      </c>
      <c r="V63" s="19"/>
      <c r="W63" s="19"/>
      <c r="X63" s="19"/>
      <c r="Y63" s="21"/>
      <c r="Z63" s="21"/>
      <c r="AA63" s="21"/>
      <c r="AB63" s="21"/>
    </row>
    <row r="64" spans="1:28" s="16" customFormat="1" x14ac:dyDescent="0.25">
      <c r="B64" s="3">
        <v>7125</v>
      </c>
      <c r="C64" s="9" t="s">
        <v>74</v>
      </c>
      <c r="D64" s="2">
        <v>1130745.2586000001</v>
      </c>
      <c r="E64" s="2">
        <v>-4831368.0453000003</v>
      </c>
      <c r="F64" s="2">
        <v>3994077.2075</v>
      </c>
      <c r="H64" s="3">
        <v>7125</v>
      </c>
      <c r="I64" s="19">
        <f t="shared" ref="I64:I68" si="46">D64-D$62</f>
        <v>-28.196299999952316</v>
      </c>
      <c r="J64" s="19">
        <f t="shared" si="44"/>
        <v>-114.47589999996126</v>
      </c>
      <c r="K64" s="19">
        <f t="shared" si="45"/>
        <v>-123.25870000012219</v>
      </c>
      <c r="L64" s="2">
        <f t="shared" ref="L64:L65" si="47">SQRT(I64^2+J64^2+K64^2)</f>
        <v>170.56514925449619</v>
      </c>
      <c r="M64" s="20"/>
      <c r="N64" s="3">
        <v>7125</v>
      </c>
      <c r="O64" s="2">
        <v>-53.5428</v>
      </c>
      <c r="P64" s="2">
        <v>-161.8939</v>
      </c>
      <c r="Q64" s="2">
        <v>3.9990999999999999</v>
      </c>
      <c r="R64" s="2">
        <f t="shared" ref="R64:R74" si="48">SQRT(O64^2+P64^2+Q64^2)</f>
        <v>170.56511686115658</v>
      </c>
      <c r="V64" s="19"/>
      <c r="W64" s="19"/>
      <c r="X64" s="19"/>
      <c r="Y64" s="21"/>
      <c r="Z64" s="21"/>
      <c r="AA64" s="21"/>
      <c r="AB64" s="21"/>
    </row>
    <row r="65" spans="1:28" s="16" customFormat="1" x14ac:dyDescent="0.25">
      <c r="B65" s="3">
        <v>7105</v>
      </c>
      <c r="C65" s="9" t="s">
        <v>76</v>
      </c>
      <c r="D65" s="2">
        <v>1130719.2194000001</v>
      </c>
      <c r="E65" s="2">
        <v>-4831350.5845999997</v>
      </c>
      <c r="F65" s="2">
        <v>3994106.6017</v>
      </c>
      <c r="H65" s="3">
        <v>7105</v>
      </c>
      <c r="I65" s="19">
        <f t="shared" si="46"/>
        <v>-54.235499999951571</v>
      </c>
      <c r="J65" s="19">
        <f t="shared" si="44"/>
        <v>-97.015199999324977</v>
      </c>
      <c r="K65" s="19">
        <f t="shared" si="45"/>
        <v>-93.864500000141561</v>
      </c>
      <c r="L65" s="2">
        <f t="shared" si="47"/>
        <v>145.47846181284137</v>
      </c>
      <c r="M65" s="20"/>
      <c r="N65" s="3">
        <v>7105</v>
      </c>
      <c r="O65" s="2">
        <v>-74.917599999999993</v>
      </c>
      <c r="P65" s="2">
        <v>-124.6169</v>
      </c>
      <c r="Q65" s="2">
        <v>4.6874000000000002</v>
      </c>
      <c r="R65" s="2">
        <f t="shared" si="48"/>
        <v>145.47848732417449</v>
      </c>
      <c r="V65" s="19"/>
      <c r="W65" s="19"/>
      <c r="X65" s="19"/>
      <c r="Y65" s="21"/>
      <c r="Z65" s="21"/>
      <c r="AA65" s="21"/>
      <c r="AB65" s="21"/>
    </row>
    <row r="66" spans="1:28" s="16" customFormat="1" x14ac:dyDescent="0.25">
      <c r="B66" s="3" t="s">
        <v>70</v>
      </c>
      <c r="C66" s="9" t="s">
        <v>77</v>
      </c>
      <c r="D66" s="2">
        <v>1130760.6867</v>
      </c>
      <c r="E66" s="2">
        <v>-4831298.6825000001</v>
      </c>
      <c r="F66" s="2">
        <v>3994155.2045</v>
      </c>
      <c r="H66" s="3" t="s">
        <v>70</v>
      </c>
      <c r="I66" s="19">
        <f t="shared" si="46"/>
        <v>-12.768200000049546</v>
      </c>
      <c r="J66" s="19">
        <f t="shared" si="44"/>
        <v>-45.113099999725819</v>
      </c>
      <c r="K66" s="19">
        <f t="shared" si="45"/>
        <v>-45.261700000148267</v>
      </c>
      <c r="L66" s="2">
        <f t="shared" ref="L66:L67" si="49">SQRT(I66^2+J66^2+K66^2)</f>
        <v>65.167785060794785</v>
      </c>
      <c r="M66" s="20"/>
      <c r="N66" s="3" t="s">
        <v>70</v>
      </c>
      <c r="O66" s="2">
        <v>-22.7133</v>
      </c>
      <c r="P66" s="2">
        <v>-60.988500000000002</v>
      </c>
      <c r="Q66" s="2">
        <v>3.3683000000000001</v>
      </c>
      <c r="R66" s="2">
        <f t="shared" si="48"/>
        <v>65.167757165871535</v>
      </c>
      <c r="V66" s="19"/>
      <c r="W66" s="19"/>
      <c r="X66" s="19"/>
      <c r="Y66" s="21"/>
      <c r="Z66" s="21"/>
      <c r="AA66" s="21"/>
      <c r="AB66" s="21"/>
    </row>
    <row r="67" spans="1:28" s="16" customFormat="1" x14ac:dyDescent="0.25">
      <c r="B67" s="3" t="s">
        <v>71</v>
      </c>
      <c r="C67" s="9" t="s">
        <v>78</v>
      </c>
      <c r="D67" s="2">
        <v>1130752.1214999999</v>
      </c>
      <c r="E67" s="2">
        <v>-4831349.1191999996</v>
      </c>
      <c r="F67" s="2">
        <v>3994098.9591000001</v>
      </c>
      <c r="H67" s="3" t="s">
        <v>71</v>
      </c>
      <c r="I67" s="19">
        <f t="shared" si="46"/>
        <v>-21.333400000119582</v>
      </c>
      <c r="J67" s="19">
        <f t="shared" si="44"/>
        <v>-95.549799999222159</v>
      </c>
      <c r="K67" s="19">
        <f t="shared" si="45"/>
        <v>-101.50710000004619</v>
      </c>
      <c r="L67" s="2">
        <f t="shared" si="49"/>
        <v>141.02683994855673</v>
      </c>
      <c r="M67" s="20"/>
      <c r="N67" s="3" t="s">
        <v>71</v>
      </c>
      <c r="O67" s="2">
        <v>-42.5473</v>
      </c>
      <c r="P67" s="2">
        <v>-134.37710000000001</v>
      </c>
      <c r="Q67" s="2">
        <v>4.5921000000000003</v>
      </c>
      <c r="R67" s="2">
        <f t="shared" si="48"/>
        <v>141.02682412970239</v>
      </c>
      <c r="V67" s="19"/>
      <c r="W67" s="19"/>
      <c r="X67" s="19"/>
      <c r="Y67" s="21"/>
      <c r="Z67" s="21"/>
      <c r="AA67" s="21"/>
      <c r="AB67" s="21"/>
    </row>
    <row r="68" spans="1:28" s="16" customFormat="1" x14ac:dyDescent="0.25">
      <c r="B68" s="3" t="s">
        <v>72</v>
      </c>
      <c r="C68" s="9" t="s">
        <v>79</v>
      </c>
      <c r="D68" s="2">
        <v>1130710.9306000001</v>
      </c>
      <c r="E68" s="2">
        <v>-4831392.1816999996</v>
      </c>
      <c r="F68" s="2">
        <v>3994061.4382000002</v>
      </c>
      <c r="H68" s="3" t="s">
        <v>72</v>
      </c>
      <c r="I68" s="19">
        <f t="shared" si="46"/>
        <v>-62.524299999931827</v>
      </c>
      <c r="J68" s="19">
        <f t="shared" si="44"/>
        <v>-138.61229999922216</v>
      </c>
      <c r="K68" s="19">
        <f t="shared" si="45"/>
        <v>-139.02799999993294</v>
      </c>
      <c r="L68" s="2">
        <f t="shared" ref="L68" si="50">SQRT(I68^2+J68^2+K68^2)</f>
        <v>206.03747859439844</v>
      </c>
      <c r="M68" s="20"/>
      <c r="N68" s="3" t="s">
        <v>72</v>
      </c>
      <c r="O68" s="2">
        <v>-92.468100000000007</v>
      </c>
      <c r="P68" s="2">
        <v>-184.0164</v>
      </c>
      <c r="Q68" s="2">
        <v>6.2508999999999997</v>
      </c>
      <c r="R68" s="2">
        <f t="shared" si="48"/>
        <v>206.03751779076549</v>
      </c>
      <c r="V68" s="19"/>
      <c r="W68" s="19"/>
      <c r="X68" s="19"/>
      <c r="Y68" s="21"/>
      <c r="Z68" s="21"/>
      <c r="AA68" s="21"/>
      <c r="AB68" s="21"/>
    </row>
    <row r="69" spans="1:28" s="16" customFormat="1" x14ac:dyDescent="0.25">
      <c r="B69" s="3" t="s">
        <v>108</v>
      </c>
      <c r="C69" s="9"/>
      <c r="D69" s="2">
        <v>1130706.1605</v>
      </c>
      <c r="E69" s="2">
        <v>-4831394.8866999997</v>
      </c>
      <c r="F69" s="2">
        <v>3994058.3125</v>
      </c>
      <c r="H69" s="3" t="s">
        <v>108</v>
      </c>
      <c r="I69" s="19">
        <f t="shared" ref="I69:I74" si="51">D69-D$62</f>
        <v>-67.294400000013411</v>
      </c>
      <c r="J69" s="19">
        <f t="shared" ref="J69:J74" si="52">E69-E$62</f>
        <v>-141.31729999929667</v>
      </c>
      <c r="K69" s="19">
        <f t="shared" ref="K69:K74" si="53">F69-F$62</f>
        <v>-142.15370000014082</v>
      </c>
      <c r="L69" s="2">
        <f t="shared" ref="L69:L74" si="54">SQRT(I69^2+J69^2+K69^2)</f>
        <v>211.43980224684057</v>
      </c>
      <c r="M69" s="20"/>
      <c r="N69" s="3" t="s">
        <v>108</v>
      </c>
      <c r="O69" s="2">
        <v>-97.729100000000003</v>
      </c>
      <c r="P69" s="2">
        <v>-187.4186</v>
      </c>
      <c r="Q69" s="2">
        <v>5.4846000000000004</v>
      </c>
      <c r="R69" s="2">
        <f t="shared" si="48"/>
        <v>211.4398010071188</v>
      </c>
      <c r="V69" s="19"/>
      <c r="W69" s="19"/>
      <c r="X69" s="19"/>
      <c r="Y69" s="21"/>
      <c r="Z69" s="21"/>
      <c r="AA69" s="21"/>
      <c r="AB69" s="21"/>
    </row>
    <row r="70" spans="1:28" s="16" customFormat="1" x14ac:dyDescent="0.25">
      <c r="B70" s="3" t="s">
        <v>109</v>
      </c>
      <c r="C70" s="9"/>
      <c r="D70" s="2">
        <v>1130890.5530000001</v>
      </c>
      <c r="E70" s="2">
        <v>-4831319.5725999996</v>
      </c>
      <c r="F70" s="2">
        <v>3994092.1479000002</v>
      </c>
      <c r="H70" s="3" t="s">
        <v>109</v>
      </c>
      <c r="I70" s="19">
        <f t="shared" si="51"/>
        <v>117.09810000006109</v>
      </c>
      <c r="J70" s="19">
        <f t="shared" si="52"/>
        <v>-66.003199999220669</v>
      </c>
      <c r="K70" s="19">
        <f t="shared" si="53"/>
        <v>-108.31829999992624</v>
      </c>
      <c r="L70" s="2">
        <f t="shared" si="54"/>
        <v>172.63036102793578</v>
      </c>
      <c r="M70" s="20"/>
      <c r="N70" s="3" t="s">
        <v>109</v>
      </c>
      <c r="O70" s="2">
        <v>98.974999999999994</v>
      </c>
      <c r="P70" s="2">
        <v>-141.41829999999999</v>
      </c>
      <c r="Q70" s="2">
        <v>2.4628000000000001</v>
      </c>
      <c r="R70" s="2">
        <f t="shared" si="48"/>
        <v>172.6303900931988</v>
      </c>
      <c r="V70" s="19"/>
      <c r="W70" s="19"/>
      <c r="X70" s="19"/>
      <c r="Y70" s="21"/>
      <c r="Z70" s="21"/>
      <c r="AA70" s="21"/>
      <c r="AB70" s="21"/>
    </row>
    <row r="71" spans="1:28" s="16" customFormat="1" x14ac:dyDescent="0.25">
      <c r="B71" s="3" t="s">
        <v>123</v>
      </c>
      <c r="C71" s="9"/>
      <c r="D71" s="2">
        <v>1130885.4763</v>
      </c>
      <c r="E71" s="2">
        <v>-4831338.7219000002</v>
      </c>
      <c r="F71" s="2">
        <v>3994071.1096999999</v>
      </c>
      <c r="H71" s="3" t="s">
        <v>123</v>
      </c>
      <c r="I71" s="19">
        <f t="shared" ref="I71" si="55">D71-D$62</f>
        <v>112.02139999996871</v>
      </c>
      <c r="J71" s="19">
        <f t="shared" ref="J71" si="56">E71-E$62</f>
        <v>-85.152499999850988</v>
      </c>
      <c r="K71" s="19">
        <f t="shared" ref="K71" si="57">F71-F$62</f>
        <v>-129.35650000022724</v>
      </c>
      <c r="L71" s="2">
        <f t="shared" ref="L71" si="58">SQRT(I71^2+J71^2+K71^2)</f>
        <v>191.13567538920202</v>
      </c>
      <c r="M71" s="20"/>
      <c r="N71" s="3" t="s">
        <v>123</v>
      </c>
      <c r="O71" s="2">
        <v>89.6678</v>
      </c>
      <c r="P71" s="2">
        <v>-168.774</v>
      </c>
      <c r="Q71" s="2">
        <v>2.8037000000000001</v>
      </c>
      <c r="R71" s="2">
        <f t="shared" ref="R71" si="59">SQRT(O71^2+P71^2+Q71^2)</f>
        <v>191.13565383394592</v>
      </c>
      <c r="V71" s="19"/>
      <c r="W71" s="19"/>
      <c r="X71" s="19"/>
      <c r="Y71" s="21"/>
      <c r="Z71" s="21"/>
      <c r="AA71" s="21"/>
      <c r="AB71" s="21"/>
    </row>
    <row r="72" spans="1:28" s="16" customFormat="1" x14ac:dyDescent="0.25">
      <c r="B72" s="3" t="s">
        <v>110</v>
      </c>
      <c r="C72" s="9"/>
      <c r="D72" s="2">
        <v>1130686.4852</v>
      </c>
      <c r="E72" s="2">
        <v>-4831264.8338000001</v>
      </c>
      <c r="F72" s="2">
        <v>3994210.1238000002</v>
      </c>
      <c r="H72" s="3" t="s">
        <v>110</v>
      </c>
      <c r="I72" s="19">
        <f t="shared" si="51"/>
        <v>-86.969700000016019</v>
      </c>
      <c r="J72" s="19">
        <f t="shared" si="52"/>
        <v>-11.264399999752641</v>
      </c>
      <c r="K72" s="19">
        <f t="shared" si="53"/>
        <v>9.6576000000350177</v>
      </c>
      <c r="L72" s="2">
        <f t="shared" si="54"/>
        <v>88.226326361284535</v>
      </c>
      <c r="M72" s="20"/>
      <c r="N72" s="3" t="s">
        <v>110</v>
      </c>
      <c r="O72" s="2">
        <v>-87.2483</v>
      </c>
      <c r="P72" s="2">
        <v>13.0764</v>
      </c>
      <c r="Q72" s="2">
        <v>-0.79659999999999997</v>
      </c>
      <c r="R72" s="2">
        <f t="shared" si="48"/>
        <v>88.226371689025044</v>
      </c>
      <c r="V72" s="19"/>
      <c r="W72" s="19"/>
      <c r="X72" s="19"/>
      <c r="Y72" s="21"/>
      <c r="Z72" s="21"/>
      <c r="AA72" s="21"/>
      <c r="AB72" s="21"/>
    </row>
    <row r="73" spans="1:28" s="16" customFormat="1" x14ac:dyDescent="0.25">
      <c r="B73" s="3" t="s">
        <v>111</v>
      </c>
      <c r="C73" s="9"/>
      <c r="D73" s="2">
        <v>1130794.4453</v>
      </c>
      <c r="E73" s="2">
        <v>-4831214.1535999998</v>
      </c>
      <c r="F73" s="2">
        <v>3994240.7333</v>
      </c>
      <c r="H73" s="3" t="s">
        <v>111</v>
      </c>
      <c r="I73" s="19">
        <f t="shared" si="51"/>
        <v>20.990400000009686</v>
      </c>
      <c r="J73" s="19">
        <f t="shared" si="52"/>
        <v>39.415800000540912</v>
      </c>
      <c r="K73" s="19">
        <f t="shared" si="53"/>
        <v>40.267099999822676</v>
      </c>
      <c r="L73" s="2">
        <f t="shared" si="54"/>
        <v>60.130204757998015</v>
      </c>
      <c r="M73" s="20"/>
      <c r="N73" s="3" t="s">
        <v>111</v>
      </c>
      <c r="O73" s="2">
        <v>29.4207</v>
      </c>
      <c r="P73" s="2">
        <v>52.435699999999997</v>
      </c>
      <c r="Q73" s="2">
        <v>-0.74739999999999995</v>
      </c>
      <c r="R73" s="2">
        <f t="shared" si="48"/>
        <v>60.130182352459236</v>
      </c>
      <c r="V73" s="19"/>
      <c r="W73" s="19"/>
      <c r="X73" s="19"/>
      <c r="Y73" s="21"/>
      <c r="Z73" s="21"/>
      <c r="AA73" s="21"/>
      <c r="AB73" s="21"/>
    </row>
    <row r="74" spans="1:28" s="16" customFormat="1" x14ac:dyDescent="0.25">
      <c r="B74" s="3" t="s">
        <v>112</v>
      </c>
      <c r="C74" s="9"/>
      <c r="D74" s="2">
        <v>1130730.9180000001</v>
      </c>
      <c r="E74" s="2">
        <v>-4831322.6140000001</v>
      </c>
      <c r="F74" s="2">
        <v>3994136.5591000002</v>
      </c>
      <c r="H74" s="3" t="s">
        <v>112</v>
      </c>
      <c r="I74" s="19">
        <f t="shared" si="51"/>
        <v>-42.536899999948218</v>
      </c>
      <c r="J74" s="19">
        <f t="shared" si="52"/>
        <v>-69.044599999673665</v>
      </c>
      <c r="K74" s="19">
        <f t="shared" si="53"/>
        <v>-63.907099999953061</v>
      </c>
      <c r="L74" s="2">
        <f t="shared" si="54"/>
        <v>103.25048223192245</v>
      </c>
      <c r="M74" s="20"/>
      <c r="N74" s="3" t="s">
        <v>112</v>
      </c>
      <c r="O74" s="2">
        <v>-57.152500000000003</v>
      </c>
      <c r="P74" s="2">
        <v>-85.873999999999995</v>
      </c>
      <c r="Q74" s="2">
        <v>4.4615999999999998</v>
      </c>
      <c r="R74" s="2">
        <f t="shared" si="48"/>
        <v>103.25046250167598</v>
      </c>
      <c r="V74" s="19"/>
      <c r="W74" s="19"/>
      <c r="X74" s="19"/>
      <c r="Y74" s="21"/>
      <c r="Z74" s="21"/>
      <c r="AA74" s="21"/>
      <c r="AB74" s="21"/>
    </row>
    <row r="75" spans="1:28" s="43" customFormat="1" x14ac:dyDescent="0.25">
      <c r="A75" s="43" t="s">
        <v>84</v>
      </c>
      <c r="D75" s="50"/>
      <c r="E75" s="50"/>
      <c r="F75" s="50"/>
      <c r="H75" s="43" t="s">
        <v>17</v>
      </c>
      <c r="I75" s="45"/>
      <c r="J75" s="45"/>
      <c r="K75" s="45"/>
      <c r="L75" s="50"/>
      <c r="M75" s="47"/>
      <c r="N75" s="43" t="s">
        <v>18</v>
      </c>
      <c r="O75" s="45"/>
      <c r="P75" s="45"/>
      <c r="Q75" s="45"/>
      <c r="R75" s="50"/>
      <c r="S75" s="45"/>
      <c r="U75" s="45"/>
      <c r="V75" s="45"/>
      <c r="W75" s="45"/>
      <c r="X75" s="51"/>
      <c r="Y75" s="51"/>
      <c r="Z75" s="51"/>
      <c r="AA75" s="51"/>
      <c r="AB75" s="51"/>
    </row>
    <row r="76" spans="1:28" s="16" customFormat="1" x14ac:dyDescent="0.25">
      <c r="A76" s="34" t="s">
        <v>24</v>
      </c>
      <c r="B76" s="25"/>
      <c r="C76" s="25"/>
      <c r="D76" s="22" t="s">
        <v>0</v>
      </c>
      <c r="E76" s="22" t="s">
        <v>1</v>
      </c>
      <c r="F76" s="22" t="s">
        <v>2</v>
      </c>
      <c r="G76" s="18"/>
      <c r="H76" s="23" t="s">
        <v>3</v>
      </c>
      <c r="I76" s="27" t="s">
        <v>4</v>
      </c>
      <c r="J76" s="27" t="s">
        <v>5</v>
      </c>
      <c r="K76" s="27" t="s">
        <v>6</v>
      </c>
      <c r="L76" s="27" t="s">
        <v>23</v>
      </c>
      <c r="M76" s="20"/>
      <c r="N76" s="23" t="s">
        <v>3</v>
      </c>
      <c r="O76" s="27" t="s">
        <v>12</v>
      </c>
      <c r="P76" s="27" t="s">
        <v>13</v>
      </c>
      <c r="Q76" s="27" t="s">
        <v>14</v>
      </c>
      <c r="R76" s="27" t="s">
        <v>23</v>
      </c>
      <c r="V76" s="19"/>
      <c r="W76" s="19"/>
      <c r="X76" s="19"/>
      <c r="Y76" s="21"/>
      <c r="Z76" s="21"/>
      <c r="AA76" s="21"/>
      <c r="AB76" s="21"/>
    </row>
    <row r="77" spans="1:28" s="16" customFormat="1" x14ac:dyDescent="0.25">
      <c r="A77" s="8"/>
      <c r="B77" s="3" t="s">
        <v>69</v>
      </c>
      <c r="C77" s="9" t="s">
        <v>75</v>
      </c>
      <c r="D77" s="29">
        <f>D62-D47</f>
        <v>-0.17969999997876585</v>
      </c>
      <c r="E77" s="29">
        <f>E62-E47</f>
        <v>-7.0000002160668373E-3</v>
      </c>
      <c r="F77" s="29">
        <f>F62-F47</f>
        <v>2.5499999988824129E-2</v>
      </c>
      <c r="G77" s="18"/>
      <c r="H77" s="26" t="s">
        <v>69</v>
      </c>
      <c r="I77" s="31">
        <f>(I62-I47)*1000</f>
        <v>0</v>
      </c>
      <c r="J77" s="31">
        <f>(J62-J47)*1000</f>
        <v>0</v>
      </c>
      <c r="K77" s="31">
        <f>(K62-K47)*1000</f>
        <v>0</v>
      </c>
      <c r="L77" s="31">
        <f>SQRT(I77^2+J77^2+K77^2)</f>
        <v>0</v>
      </c>
      <c r="M77" s="20"/>
      <c r="N77" s="26" t="s">
        <v>69</v>
      </c>
      <c r="O77" s="31">
        <f>(O62-O47)*1000</f>
        <v>0</v>
      </c>
      <c r="P77" s="31">
        <f>(P62-P47)*1000</f>
        <v>0</v>
      </c>
      <c r="Q77" s="31">
        <f>(Q62-Q47)*1000</f>
        <v>0</v>
      </c>
      <c r="R77" s="31">
        <f>SQRT(O77^2+P77^2+Q77^2)</f>
        <v>0</v>
      </c>
      <c r="V77" s="19"/>
      <c r="W77" s="19"/>
      <c r="X77" s="19"/>
      <c r="Y77" s="21"/>
      <c r="Z77" s="21"/>
      <c r="AA77" s="21"/>
      <c r="AB77" s="21"/>
    </row>
    <row r="78" spans="1:28" s="16" customFormat="1" x14ac:dyDescent="0.25">
      <c r="A78" s="8"/>
      <c r="B78" s="3">
        <v>7622</v>
      </c>
      <c r="C78" s="9" t="s">
        <v>73</v>
      </c>
      <c r="D78" s="29">
        <f>D63-D48</f>
        <v>-0.1792000001296401</v>
      </c>
      <c r="E78" s="29">
        <f>E63-E48</f>
        <v>-6.5999999642372131E-3</v>
      </c>
      <c r="F78" s="29">
        <f>F63-F48</f>
        <v>2.6799999643117189E-2</v>
      </c>
      <c r="G78" s="18"/>
      <c r="H78" s="26">
        <v>7622</v>
      </c>
      <c r="I78" s="31">
        <f>(I63-I48)*1000</f>
        <v>0.49999984912574291</v>
      </c>
      <c r="J78" s="31">
        <f>(J63-J48)*1000</f>
        <v>0.40000025182962418</v>
      </c>
      <c r="K78" s="31">
        <f>(K63-K48)*1000</f>
        <v>1.2999996542930603</v>
      </c>
      <c r="L78" s="31">
        <f>SQRT(I78^2+J78^2+K78^2)</f>
        <v>1.4491373819454125</v>
      </c>
      <c r="M78" s="20"/>
      <c r="N78" s="26">
        <v>7622</v>
      </c>
      <c r="O78" s="31">
        <f>(O63-O48)*1000</f>
        <v>0.59999999999860165</v>
      </c>
      <c r="P78" s="31">
        <f>(P63-P48)*1000</f>
        <v>1.1000000000009891</v>
      </c>
      <c r="Q78" s="31">
        <f>(Q63-Q48)*1000</f>
        <v>0.60000000000037801</v>
      </c>
      <c r="R78" s="31">
        <f>SQRT(O78^2+P78^2+Q78^2)</f>
        <v>1.3892443989453229</v>
      </c>
      <c r="V78" s="19"/>
      <c r="W78" s="19"/>
      <c r="X78" s="19"/>
      <c r="Y78" s="21"/>
      <c r="Z78" s="21"/>
      <c r="AA78" s="21"/>
      <c r="AB78" s="21"/>
    </row>
    <row r="79" spans="1:28" s="16" customFormat="1" x14ac:dyDescent="0.25">
      <c r="A79" s="8"/>
      <c r="B79" s="3">
        <v>7125</v>
      </c>
      <c r="C79" s="9" t="s">
        <v>74</v>
      </c>
      <c r="D79" s="29">
        <f>D64-D49</f>
        <v>-0.18079999997280538</v>
      </c>
      <c r="E79" s="29">
        <f>E64-E49</f>
        <v>-6.8000005558133125E-3</v>
      </c>
      <c r="F79" s="29">
        <f>F64-F49</f>
        <v>2.7000000234693289E-2</v>
      </c>
      <c r="G79" s="18"/>
      <c r="H79" s="26">
        <v>7125</v>
      </c>
      <c r="I79" s="31">
        <f>(I64-I49)*1000</f>
        <v>-1.0999999940395355</v>
      </c>
      <c r="J79" s="31">
        <f>(J64-J49)*1000</f>
        <v>0.19999966025352478</v>
      </c>
      <c r="K79" s="31">
        <f>(K64-K49)*1000</f>
        <v>1.5000002458691597</v>
      </c>
      <c r="L79" s="31">
        <f t="shared" ref="L79:L83" si="60">SQRT(I79^2+J79^2+K79^2)</f>
        <v>1.8708288506958735</v>
      </c>
      <c r="M79" s="20"/>
      <c r="N79" s="26">
        <v>7125</v>
      </c>
      <c r="O79" s="31">
        <f>(O64-O49)*1000</f>
        <v>-0.99999999999766942</v>
      </c>
      <c r="P79" s="31">
        <f>(P64-P49)*1000</f>
        <v>1.4999999999929514</v>
      </c>
      <c r="Q79" s="31">
        <f>(Q64-Q49)*1000</f>
        <v>0.59999999999993392</v>
      </c>
      <c r="R79" s="31">
        <f t="shared" ref="R79:R83" si="61">SQRT(O79^2+P79^2+Q79^2)</f>
        <v>1.8999999999931878</v>
      </c>
      <c r="V79" s="19"/>
      <c r="W79" s="19"/>
      <c r="X79" s="19"/>
      <c r="Y79" s="21"/>
      <c r="Z79" s="21"/>
      <c r="AA79" s="21"/>
      <c r="AB79" s="21"/>
    </row>
    <row r="80" spans="1:28" s="16" customFormat="1" x14ac:dyDescent="0.25">
      <c r="A80" s="8"/>
      <c r="B80" s="3">
        <v>7105</v>
      </c>
      <c r="C80" s="9" t="s">
        <v>76</v>
      </c>
      <c r="D80" s="29">
        <f>D65-D50</f>
        <v>-0.18059999984689057</v>
      </c>
      <c r="E80" s="29">
        <f>E65-E50</f>
        <v>-6.5999999642372131E-3</v>
      </c>
      <c r="F80" s="29">
        <f>F65-F50</f>
        <v>2.7100000064820051E-2</v>
      </c>
      <c r="G80" s="18"/>
      <c r="H80" s="26">
        <v>7105</v>
      </c>
      <c r="I80" s="31">
        <f>(I65-I50)*1000</f>
        <v>-0.89999986812472343</v>
      </c>
      <c r="J80" s="31">
        <f>(J65-J50)*1000</f>
        <v>0.40000025182962418</v>
      </c>
      <c r="K80" s="31">
        <f>(K65-K50)*1000</f>
        <v>1.6000000759959221</v>
      </c>
      <c r="L80" s="31">
        <f t="shared" si="60"/>
        <v>1.8788294779663319</v>
      </c>
      <c r="M80" s="20"/>
      <c r="N80" s="26">
        <v>7105</v>
      </c>
      <c r="O80" s="31">
        <f>(O65-O50)*1000</f>
        <v>-0.79999999999813554</v>
      </c>
      <c r="P80" s="31">
        <f>(P65-P50)*1000</f>
        <v>1.5999999999962711</v>
      </c>
      <c r="Q80" s="31">
        <f>(Q65-Q50)*1000</f>
        <v>0.60000000000037801</v>
      </c>
      <c r="R80" s="31">
        <f t="shared" si="61"/>
        <v>1.8867962264074882</v>
      </c>
      <c r="V80" s="19"/>
      <c r="W80" s="19"/>
      <c r="X80" s="19"/>
      <c r="Y80" s="21"/>
      <c r="Z80" s="21"/>
      <c r="AA80" s="21"/>
      <c r="AB80" s="21"/>
    </row>
    <row r="81" spans="1:28" x14ac:dyDescent="0.25">
      <c r="B81" s="3" t="s">
        <v>70</v>
      </c>
      <c r="C81" s="9" t="s">
        <v>77</v>
      </c>
      <c r="D81" s="29">
        <f>D66-D51</f>
        <v>-0.17990000010468066</v>
      </c>
      <c r="E81" s="29">
        <f>E66-E51</f>
        <v>-6.5999999642372131E-3</v>
      </c>
      <c r="F81" s="29">
        <f>F66-F51</f>
        <v>2.6899999938905239E-2</v>
      </c>
      <c r="H81" s="26" t="s">
        <v>70</v>
      </c>
      <c r="I81" s="31">
        <f>(I66-I51)*1000</f>
        <v>-0.20000012591481209</v>
      </c>
      <c r="J81" s="31">
        <f>(J66-J51)*1000</f>
        <v>0.40000025182962418</v>
      </c>
      <c r="K81" s="31">
        <f>(K66-K51)*1000</f>
        <v>1.39999995008111</v>
      </c>
      <c r="L81" s="31">
        <f t="shared" si="60"/>
        <v>1.4696938837924085</v>
      </c>
      <c r="N81" s="26" t="s">
        <v>70</v>
      </c>
      <c r="O81" s="31">
        <f>(O66-O51)*1000</f>
        <v>-9.9999999999766942E-2</v>
      </c>
      <c r="P81" s="31">
        <f>(P66-P51)*1000</f>
        <v>1.3999999999967372</v>
      </c>
      <c r="Q81" s="31">
        <f>(Q66-Q51)*1000</f>
        <v>0.50000000000016698</v>
      </c>
      <c r="R81" s="31">
        <f t="shared" si="61"/>
        <v>1.4899664425721086</v>
      </c>
    </row>
    <row r="82" spans="1:28" x14ac:dyDescent="0.25">
      <c r="B82" s="3" t="s">
        <v>71</v>
      </c>
      <c r="C82" s="9" t="s">
        <v>78</v>
      </c>
      <c r="D82" s="29">
        <f>D67-D52</f>
        <v>-0.18070000014267862</v>
      </c>
      <c r="E82" s="29">
        <f>E67-E52</f>
        <v>-6.4999992027878761E-3</v>
      </c>
      <c r="F82" s="29">
        <f>F67-F52</f>
        <v>2.7300000190734863E-2</v>
      </c>
      <c r="H82" s="26" t="s">
        <v>71</v>
      </c>
      <c r="I82" s="31">
        <f>(I67-I52)*1000</f>
        <v>-1.0000001639127731</v>
      </c>
      <c r="J82" s="31">
        <f>(J67-J52)*1000</f>
        <v>0.50000101327896118</v>
      </c>
      <c r="K82" s="31">
        <f>(K67-K52)*1000</f>
        <v>1.8000002019107342</v>
      </c>
      <c r="L82" s="31">
        <f t="shared" si="60"/>
        <v>2.1189624980127055</v>
      </c>
      <c r="N82" s="26" t="s">
        <v>71</v>
      </c>
      <c r="O82" s="31">
        <f>(O67-O52)*1000</f>
        <v>-0.79999999999813554</v>
      </c>
      <c r="P82" s="31">
        <f>(P67-P52)*1000</f>
        <v>1.7999999999744887</v>
      </c>
      <c r="Q82" s="31">
        <f>(Q67-Q52)*1000</f>
        <v>0.300000000000189</v>
      </c>
      <c r="R82" s="31">
        <f t="shared" si="61"/>
        <v>1.9924858844933606</v>
      </c>
    </row>
    <row r="83" spans="1:28" x14ac:dyDescent="0.25">
      <c r="B83" s="3" t="s">
        <v>72</v>
      </c>
      <c r="C83" s="9" t="s">
        <v>79</v>
      </c>
      <c r="D83" s="29">
        <f>D68-D53</f>
        <v>-0.18099999986588955</v>
      </c>
      <c r="E83" s="29">
        <f>E68-E53</f>
        <v>-6.6999997943639755E-3</v>
      </c>
      <c r="F83" s="29">
        <f>F68-F53</f>
        <v>2.7200000360608101E-2</v>
      </c>
      <c r="H83" s="26" t="s">
        <v>72</v>
      </c>
      <c r="I83" s="31">
        <f>(I68-I53)*1000</f>
        <v>-1.299999887123704</v>
      </c>
      <c r="J83" s="31">
        <f>(J68-J53)*1000</f>
        <v>0.30000042170286179</v>
      </c>
      <c r="K83" s="31">
        <f>(K68-K53)*1000</f>
        <v>1.7000003717839718</v>
      </c>
      <c r="L83" s="31">
        <f t="shared" si="60"/>
        <v>2.1610185616068134</v>
      </c>
      <c r="N83" s="26" t="s">
        <v>72</v>
      </c>
      <c r="O83" s="31">
        <f>(O68-O53)*1000</f>
        <v>-1.2000000000114142</v>
      </c>
      <c r="P83" s="31">
        <f>(P68-P53)*1000</f>
        <v>1.6999999999995907</v>
      </c>
      <c r="Q83" s="31">
        <f>(Q68-Q53)*1000</f>
        <v>0.59999999999948983</v>
      </c>
      <c r="R83" s="31">
        <f t="shared" si="61"/>
        <v>2.1656407827766335</v>
      </c>
    </row>
    <row r="84" spans="1:28" x14ac:dyDescent="0.25">
      <c r="B84" s="3" t="s">
        <v>108</v>
      </c>
      <c r="D84" s="29">
        <f t="shared" ref="D84:F84" si="62">D69-D54</f>
        <v>-0.18100000009872019</v>
      </c>
      <c r="E84" s="29">
        <f t="shared" si="62"/>
        <v>-6.6999997943639755E-3</v>
      </c>
      <c r="F84" s="29">
        <f t="shared" si="62"/>
        <v>2.7199999894946814E-2</v>
      </c>
      <c r="H84" s="26" t="s">
        <v>108</v>
      </c>
      <c r="I84" s="31">
        <f t="shared" ref="I84:K84" si="63">(I69-I54)*1000</f>
        <v>-1.3000001199543476</v>
      </c>
      <c r="J84" s="31">
        <f t="shared" si="63"/>
        <v>0.30000042170286179</v>
      </c>
      <c r="K84" s="31">
        <f t="shared" si="63"/>
        <v>1.6999999061226845</v>
      </c>
      <c r="L84" s="31">
        <f t="shared" ref="L84:L89" si="64">SQRT(I84^2+J84^2+K84^2)</f>
        <v>2.1610183353503385</v>
      </c>
      <c r="N84" s="26" t="s">
        <v>108</v>
      </c>
      <c r="O84" s="31">
        <f t="shared" ref="O84:Q84" si="65">(O69-O54)*1000</f>
        <v>-1.1999999999972033</v>
      </c>
      <c r="P84" s="31">
        <f t="shared" si="65"/>
        <v>1.6999999999995907</v>
      </c>
      <c r="Q84" s="31">
        <f t="shared" si="65"/>
        <v>0.60000000000037801</v>
      </c>
      <c r="R84" s="31">
        <f t="shared" ref="R84:R89" si="66">SQRT(O84^2+P84^2+Q84^2)</f>
        <v>2.1656407827690054</v>
      </c>
    </row>
    <row r="85" spans="1:28" x14ac:dyDescent="0.25">
      <c r="B85" s="3" t="s">
        <v>109</v>
      </c>
      <c r="D85" s="29">
        <f t="shared" ref="D85:F86" si="67">D70-D55</f>
        <v>-0.18059999984689057</v>
      </c>
      <c r="E85" s="29">
        <f t="shared" si="67"/>
        <v>-7.3999995365738869E-3</v>
      </c>
      <c r="F85" s="29">
        <f t="shared" si="67"/>
        <v>2.6000000070780516E-2</v>
      </c>
      <c r="H85" s="26" t="s">
        <v>109</v>
      </c>
      <c r="I85" s="31">
        <f t="shared" ref="I85:K86" si="68">(I70-I55)*1000</f>
        <v>-0.89999986812472343</v>
      </c>
      <c r="J85" s="31">
        <f t="shared" si="68"/>
        <v>-0.39999932050704956</v>
      </c>
      <c r="K85" s="31">
        <f t="shared" si="68"/>
        <v>0.50000008195638657</v>
      </c>
      <c r="L85" s="31">
        <f t="shared" si="64"/>
        <v>1.1045357852903699</v>
      </c>
      <c r="N85" s="26" t="s">
        <v>109</v>
      </c>
      <c r="O85" s="31">
        <f t="shared" ref="O85:Q86" si="69">(O70-O55)*1000</f>
        <v>-0.90000000000145519</v>
      </c>
      <c r="P85" s="31">
        <f t="shared" si="69"/>
        <v>0.30000000000995897</v>
      </c>
      <c r="Q85" s="31">
        <f t="shared" si="69"/>
        <v>0.50000000000016698</v>
      </c>
      <c r="R85" s="31">
        <f t="shared" si="66"/>
        <v>1.072380529480446</v>
      </c>
    </row>
    <row r="86" spans="1:28" x14ac:dyDescent="0.25">
      <c r="B86" s="3" t="s">
        <v>123</v>
      </c>
      <c r="D86" s="29">
        <f t="shared" si="67"/>
        <v>-0.18079999997280538</v>
      </c>
      <c r="E86" s="29">
        <f t="shared" si="67"/>
        <v>-7.3000006377696991E-3</v>
      </c>
      <c r="F86" s="29">
        <f t="shared" si="67"/>
        <v>2.6099999900907278E-2</v>
      </c>
      <c r="H86" s="26" t="s">
        <v>123</v>
      </c>
      <c r="I86" s="31">
        <f t="shared" si="68"/>
        <v>-1.0999999940395355</v>
      </c>
      <c r="J86" s="31">
        <f t="shared" si="68"/>
        <v>-0.30000042170286179</v>
      </c>
      <c r="K86" s="31">
        <f t="shared" si="68"/>
        <v>0.59999991208314896</v>
      </c>
      <c r="L86" s="31">
        <f t="shared" ref="L86" si="70">SQRT(I86^2+J86^2+K86^2)</f>
        <v>1.2884099248331873</v>
      </c>
      <c r="N86" s="26" t="s">
        <v>123</v>
      </c>
      <c r="O86" s="31">
        <f t="shared" si="69"/>
        <v>-1.1999999999972033</v>
      </c>
      <c r="P86" s="31">
        <f t="shared" si="69"/>
        <v>0.49999999998817657</v>
      </c>
      <c r="Q86" s="31">
        <f t="shared" si="69"/>
        <v>0.39999999999995595</v>
      </c>
      <c r="R86" s="31">
        <f t="shared" ref="R86" si="71">SQRT(O86^2+P86^2+Q86^2)</f>
        <v>1.3601470508667177</v>
      </c>
    </row>
    <row r="87" spans="1:28" x14ac:dyDescent="0.25">
      <c r="B87" s="3" t="s">
        <v>110</v>
      </c>
      <c r="D87" s="29">
        <f t="shared" ref="D87:F87" si="72">D72-D57</f>
        <v>-0.17959999991580844</v>
      </c>
      <c r="E87" s="29">
        <f t="shared" si="72"/>
        <v>-6.300000473856926E-3</v>
      </c>
      <c r="F87" s="29">
        <f t="shared" si="72"/>
        <v>2.7200000360608101E-2</v>
      </c>
      <c r="H87" s="26" t="s">
        <v>110</v>
      </c>
      <c r="I87" s="31">
        <f t="shared" ref="I87:K87" si="73">(I72-I57)*1000</f>
        <v>0.10000006295740604</v>
      </c>
      <c r="J87" s="31">
        <f t="shared" si="73"/>
        <v>0.69999974220991135</v>
      </c>
      <c r="K87" s="31">
        <f t="shared" si="73"/>
        <v>1.7000003717839718</v>
      </c>
      <c r="L87" s="31">
        <f t="shared" si="64"/>
        <v>1.8411955126360346</v>
      </c>
      <c r="N87" s="26" t="s">
        <v>110</v>
      </c>
      <c r="O87" s="31">
        <f t="shared" ref="O87:Q87" si="74">(O72-O57)*1000</f>
        <v>0.20000000000663931</v>
      </c>
      <c r="P87" s="31">
        <f t="shared" si="74"/>
        <v>1.6999999999995907</v>
      </c>
      <c r="Q87" s="31">
        <f t="shared" si="74"/>
        <v>0.50000000000005596</v>
      </c>
      <c r="R87" s="31">
        <f t="shared" si="66"/>
        <v>1.7832554500130708</v>
      </c>
    </row>
    <row r="88" spans="1:28" x14ac:dyDescent="0.25">
      <c r="B88" s="3" t="s">
        <v>111</v>
      </c>
      <c r="D88" s="29">
        <f t="shared" ref="D88:F88" si="75">D73-D58</f>
        <v>-0.17900000000372529</v>
      </c>
      <c r="E88" s="29">
        <f t="shared" si="75"/>
        <v>-6.5999999642372131E-3</v>
      </c>
      <c r="F88" s="29">
        <f t="shared" si="75"/>
        <v>2.6099999900907278E-2</v>
      </c>
      <c r="H88" s="26" t="s">
        <v>111</v>
      </c>
      <c r="I88" s="31">
        <f t="shared" ref="I88:K88" si="76">(I73-I58)*1000</f>
        <v>0.699999975040555</v>
      </c>
      <c r="J88" s="31">
        <f t="shared" si="76"/>
        <v>0.40000025182962418</v>
      </c>
      <c r="K88" s="31">
        <f t="shared" si="76"/>
        <v>0.59999991208314896</v>
      </c>
      <c r="L88" s="31">
        <f t="shared" si="64"/>
        <v>1.0049875924708358</v>
      </c>
      <c r="N88" s="26" t="s">
        <v>111</v>
      </c>
      <c r="O88" s="31">
        <f t="shared" ref="O88:Q88" si="77">(O73-O58)*1000</f>
        <v>0.80000000000168825</v>
      </c>
      <c r="P88" s="31">
        <f t="shared" si="77"/>
        <v>0.59999999999860165</v>
      </c>
      <c r="Q88" s="31">
        <f t="shared" si="77"/>
        <v>0.200000000000089</v>
      </c>
      <c r="R88" s="31">
        <f t="shared" si="66"/>
        <v>1.0198039027190759</v>
      </c>
    </row>
    <row r="89" spans="1:28" x14ac:dyDescent="0.25">
      <c r="B89" s="3" t="s">
        <v>112</v>
      </c>
      <c r="D89" s="29">
        <f t="shared" ref="D89:F89" si="78">D74-D59</f>
        <v>-0.18019999982789159</v>
      </c>
      <c r="E89" s="29">
        <f t="shared" si="78"/>
        <v>-6.6999997943639755E-3</v>
      </c>
      <c r="F89" s="29">
        <f t="shared" si="78"/>
        <v>2.7000000234693289E-2</v>
      </c>
      <c r="H89" s="26" t="s">
        <v>112</v>
      </c>
      <c r="I89" s="31">
        <f t="shared" ref="I89:K89" si="79">(I74-I59)*1000</f>
        <v>-0.49999984912574291</v>
      </c>
      <c r="J89" s="31">
        <f t="shared" si="79"/>
        <v>0.30000042170286179</v>
      </c>
      <c r="K89" s="31">
        <f t="shared" si="79"/>
        <v>1.5000002458691597</v>
      </c>
      <c r="L89" s="31">
        <f t="shared" si="64"/>
        <v>1.6093479548423331</v>
      </c>
      <c r="N89" s="26" t="s">
        <v>112</v>
      </c>
      <c r="O89" s="31">
        <f t="shared" ref="O89:Q89" si="80">(O74-O59)*1000</f>
        <v>-0.4000000000061732</v>
      </c>
      <c r="P89" s="31">
        <f t="shared" si="80"/>
        <v>1.5000000000071623</v>
      </c>
      <c r="Q89" s="31">
        <f t="shared" si="80"/>
        <v>0.70000000000014495</v>
      </c>
      <c r="R89" s="31">
        <f t="shared" si="66"/>
        <v>1.7029386366004584</v>
      </c>
    </row>
    <row r="91" spans="1:28" s="16" customFormat="1" x14ac:dyDescent="0.25">
      <c r="A91" t="s">
        <v>15</v>
      </c>
      <c r="B91" s="3"/>
      <c r="C91" s="3"/>
      <c r="D91" s="2"/>
      <c r="E91" s="2"/>
      <c r="F91" s="2"/>
      <c r="G91"/>
      <c r="I91" s="2"/>
      <c r="J91" s="19"/>
      <c r="K91" s="19"/>
      <c r="L91" s="19"/>
      <c r="M91" s="24"/>
      <c r="O91" s="19"/>
      <c r="P91" s="19"/>
      <c r="Q91" s="19"/>
      <c r="R91" s="19"/>
      <c r="V91" s="19"/>
      <c r="W91" s="21"/>
      <c r="X91" s="21"/>
      <c r="Y91" s="21"/>
      <c r="Z91" s="21"/>
      <c r="AA91" s="21"/>
      <c r="AB91" s="21"/>
    </row>
    <row r="92" spans="1:28" x14ac:dyDescent="0.25">
      <c r="D92" s="2"/>
      <c r="E92" s="2"/>
      <c r="F92" s="2"/>
      <c r="I92" s="2"/>
      <c r="J92" s="2"/>
      <c r="K92" s="2"/>
      <c r="L92" s="2"/>
      <c r="O92" s="2"/>
      <c r="P92" s="2"/>
      <c r="Q92" s="2"/>
      <c r="R92" s="2"/>
    </row>
  </sheetData>
  <sortState xmlns:xlrd2="http://schemas.microsoft.com/office/spreadsheetml/2017/richdata2" ref="N134:R141">
    <sortCondition ref="N134"/>
  </sortState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1216F-18B0-4AB0-B7FC-8A6F695D3B8E}">
  <dimension ref="A1:AB27"/>
  <sheetViews>
    <sheetView workbookViewId="0">
      <selection activeCell="M19" sqref="M19"/>
    </sheetView>
  </sheetViews>
  <sheetFormatPr defaultRowHeight="15" x14ac:dyDescent="0.25"/>
  <cols>
    <col min="2" max="2" width="10.28515625" bestFit="1" customWidth="1"/>
    <col min="4" max="4" width="12.5703125" bestFit="1" customWidth="1"/>
    <col min="5" max="5" width="13.42578125" bestFit="1" customWidth="1"/>
    <col min="6" max="6" width="12.5703125" bestFit="1" customWidth="1"/>
    <col min="8" max="8" width="16.28515625" bestFit="1" customWidth="1"/>
    <col min="9" max="9" width="13.42578125" bestFit="1" customWidth="1"/>
    <col min="10" max="10" width="9.28515625" customWidth="1"/>
    <col min="14" max="14" width="16.85546875" bestFit="1" customWidth="1"/>
  </cols>
  <sheetData>
    <row r="1" spans="1:28" s="30" customFormat="1" x14ac:dyDescent="0.25">
      <c r="A1" s="30" t="s">
        <v>113</v>
      </c>
      <c r="D1" s="37"/>
      <c r="E1" s="37"/>
      <c r="F1" s="37"/>
      <c r="H1" s="30" t="s">
        <v>28</v>
      </c>
      <c r="I1" s="37"/>
      <c r="J1" s="35"/>
      <c r="K1" s="35"/>
      <c r="L1" s="37"/>
      <c r="N1" s="30" t="s">
        <v>29</v>
      </c>
      <c r="O1" s="37"/>
      <c r="P1" s="37"/>
      <c r="Q1" s="37"/>
      <c r="R1" s="37"/>
      <c r="S1" s="35"/>
      <c r="U1" s="35"/>
      <c r="V1" s="35"/>
      <c r="W1" s="35"/>
      <c r="X1" s="38"/>
      <c r="Y1" s="38"/>
      <c r="Z1" s="38"/>
      <c r="AA1" s="38"/>
      <c r="AB1" s="38"/>
    </row>
    <row r="2" spans="1:28" s="4" customFormat="1" x14ac:dyDescent="0.25">
      <c r="A2" s="4" t="s">
        <v>7</v>
      </c>
      <c r="B2" s="14" t="s">
        <v>3</v>
      </c>
      <c r="C2" s="14"/>
      <c r="D2" s="6" t="s">
        <v>0</v>
      </c>
      <c r="E2" s="6" t="s">
        <v>1</v>
      </c>
      <c r="F2" s="6" t="s">
        <v>2</v>
      </c>
      <c r="H2" s="5" t="s">
        <v>3</v>
      </c>
      <c r="I2" s="6" t="s">
        <v>0</v>
      </c>
      <c r="J2" s="6" t="s">
        <v>1</v>
      </c>
      <c r="K2" s="6" t="s">
        <v>2</v>
      </c>
      <c r="L2" s="6" t="s">
        <v>8</v>
      </c>
      <c r="N2" s="5" t="s">
        <v>3</v>
      </c>
      <c r="O2" s="6" t="s">
        <v>9</v>
      </c>
      <c r="P2" s="6" t="s">
        <v>10</v>
      </c>
      <c r="Q2" s="6" t="s">
        <v>11</v>
      </c>
      <c r="R2" s="6" t="s">
        <v>8</v>
      </c>
      <c r="V2" s="6"/>
      <c r="W2" s="15"/>
      <c r="X2" s="15"/>
      <c r="Y2" s="15"/>
      <c r="Z2" s="15"/>
      <c r="AA2" s="15"/>
      <c r="AB2" s="15"/>
    </row>
    <row r="3" spans="1:28" s="16" customFormat="1" x14ac:dyDescent="0.25">
      <c r="B3" s="3" t="s">
        <v>114</v>
      </c>
      <c r="C3" s="9"/>
      <c r="D3" s="2">
        <v>1130719.7446000001</v>
      </c>
      <c r="E3" s="2">
        <v>-4831352.9722999996</v>
      </c>
      <c r="F3" s="2">
        <v>3994108.571</v>
      </c>
      <c r="G3" s="18"/>
      <c r="H3" s="3" t="s">
        <v>114</v>
      </c>
      <c r="I3" s="19">
        <f>D3-D$3</f>
        <v>0</v>
      </c>
      <c r="J3" s="19">
        <f t="shared" ref="J3:K3" si="0">E3-E$3</f>
        <v>0</v>
      </c>
      <c r="K3" s="19">
        <f t="shared" si="0"/>
        <v>0</v>
      </c>
      <c r="L3" s="2">
        <f>SQRT(I3^2+J3^2+K3^2)</f>
        <v>0</v>
      </c>
      <c r="M3" s="20"/>
      <c r="N3" s="3" t="s">
        <v>114</v>
      </c>
      <c r="O3" s="2">
        <v>0</v>
      </c>
      <c r="P3" s="2">
        <v>0</v>
      </c>
      <c r="Q3" s="2">
        <v>0</v>
      </c>
      <c r="R3" s="2">
        <f>SQRT(O3^2+P3^2+Q3^2)</f>
        <v>0</v>
      </c>
      <c r="T3" s="2"/>
      <c r="U3" s="2"/>
      <c r="V3" s="19"/>
      <c r="W3" s="19"/>
      <c r="X3" s="19"/>
      <c r="Y3" s="21"/>
      <c r="Z3" s="21"/>
      <c r="AA3" s="21"/>
      <c r="AB3" s="21"/>
    </row>
    <row r="4" spans="1:28" s="16" customFormat="1" x14ac:dyDescent="0.25">
      <c r="B4" s="3" t="s">
        <v>117</v>
      </c>
      <c r="C4" s="9"/>
      <c r="D4" s="2">
        <v>1130700.943</v>
      </c>
      <c r="E4" s="2">
        <v>-4831350.6651999997</v>
      </c>
      <c r="F4" s="2">
        <v>3994118.8632</v>
      </c>
      <c r="G4" s="18"/>
      <c r="H4" s="3" t="s">
        <v>115</v>
      </c>
      <c r="I4" s="19">
        <f t="shared" ref="I4" si="1">D4-D$3</f>
        <v>-18.801600000122562</v>
      </c>
      <c r="J4" s="19">
        <f t="shared" ref="J4" si="2">E4-E$3</f>
        <v>2.3070999998599291</v>
      </c>
      <c r="K4" s="19">
        <f t="shared" ref="K4" si="3">F4-F$3</f>
        <v>10.292200000025332</v>
      </c>
      <c r="L4" s="2">
        <f t="shared" ref="L4" si="4">SQRT(I4^2+J4^2+K4^2)</f>
        <v>21.558113410372528</v>
      </c>
      <c r="M4" s="20"/>
      <c r="N4" s="3" t="s">
        <v>115</v>
      </c>
      <c r="O4" s="2">
        <v>-17.781199999999998</v>
      </c>
      <c r="P4" s="2">
        <v>12.1081</v>
      </c>
      <c r="Q4" s="2">
        <v>1.4059999999999999</v>
      </c>
      <c r="R4" s="2">
        <f t="shared" ref="R4:R5" si="5">SQRT(O4^2+P4^2+Q4^2)</f>
        <v>21.55815379502614</v>
      </c>
      <c r="T4" s="2"/>
      <c r="U4" s="2"/>
      <c r="V4" s="19"/>
      <c r="W4" s="19"/>
      <c r="X4" s="19"/>
      <c r="Y4" s="21"/>
      <c r="Z4" s="21"/>
      <c r="AA4" s="21"/>
      <c r="AB4" s="21"/>
    </row>
    <row r="5" spans="1:28" s="16" customFormat="1" x14ac:dyDescent="0.25">
      <c r="B5" s="17">
        <v>7105</v>
      </c>
      <c r="C5" s="18"/>
      <c r="D5" s="2">
        <v>1130719.2194000001</v>
      </c>
      <c r="E5" s="2">
        <v>-4831350.5844000001</v>
      </c>
      <c r="F5" s="2">
        <v>3994106.6014999999</v>
      </c>
      <c r="G5" s="18"/>
      <c r="H5" s="17">
        <v>7105</v>
      </c>
      <c r="I5" s="19">
        <f>D5-D$3</f>
        <v>-0.52520000003278255</v>
      </c>
      <c r="J5" s="19">
        <f>E5-E$3</f>
        <v>2.3878999995067716</v>
      </c>
      <c r="K5" s="19">
        <f>F5-F$3</f>
        <v>-1.9695000001229346</v>
      </c>
      <c r="L5" s="2">
        <f t="shared" ref="L5" si="6">SQRT(I5^2+J5^2+K5^2)</f>
        <v>3.1395591566592773</v>
      </c>
      <c r="M5" s="20"/>
      <c r="N5" s="17">
        <v>7105</v>
      </c>
      <c r="O5" s="2">
        <v>3.2800000000000003E-2</v>
      </c>
      <c r="P5" s="2">
        <v>9.1000000000000004E-3</v>
      </c>
      <c r="Q5" s="2">
        <v>-3.1394000000000002</v>
      </c>
      <c r="R5" s="2">
        <f t="shared" si="5"/>
        <v>3.1395845282457362</v>
      </c>
      <c r="V5" s="19"/>
      <c r="W5" s="19"/>
      <c r="X5" s="19"/>
      <c r="Y5" s="21"/>
      <c r="Z5" s="21"/>
      <c r="AA5" s="21"/>
      <c r="AB5" s="21"/>
    </row>
    <row r="6" spans="1:28" s="30" customFormat="1" x14ac:dyDescent="0.25">
      <c r="A6" s="30" t="s">
        <v>118</v>
      </c>
      <c r="D6" s="37"/>
      <c r="E6" s="37"/>
      <c r="F6" s="37"/>
      <c r="H6" s="30" t="s">
        <v>28</v>
      </c>
      <c r="I6" s="37"/>
      <c r="J6" s="35"/>
      <c r="K6" s="35"/>
      <c r="L6" s="37"/>
      <c r="N6" s="30" t="s">
        <v>29</v>
      </c>
      <c r="O6" s="37"/>
      <c r="P6" s="37"/>
      <c r="Q6" s="37"/>
      <c r="R6" s="37"/>
      <c r="S6" s="35"/>
      <c r="U6" s="35"/>
      <c r="V6" s="35"/>
      <c r="W6" s="35"/>
      <c r="X6" s="38"/>
      <c r="Y6" s="38"/>
      <c r="Z6" s="38"/>
      <c r="AA6" s="38"/>
      <c r="AB6" s="38"/>
    </row>
    <row r="7" spans="1:28" s="4" customFormat="1" x14ac:dyDescent="0.25">
      <c r="A7" s="4" t="s">
        <v>7</v>
      </c>
      <c r="B7" s="14" t="s">
        <v>3</v>
      </c>
      <c r="C7" s="14"/>
      <c r="D7" s="6" t="s">
        <v>0</v>
      </c>
      <c r="E7" s="6" t="s">
        <v>1</v>
      </c>
      <c r="F7" s="6" t="s">
        <v>2</v>
      </c>
      <c r="H7" s="5" t="s">
        <v>3</v>
      </c>
      <c r="I7" s="6" t="s">
        <v>0</v>
      </c>
      <c r="J7" s="6" t="s">
        <v>1</v>
      </c>
      <c r="K7" s="6" t="s">
        <v>2</v>
      </c>
      <c r="L7" s="6" t="s">
        <v>8</v>
      </c>
      <c r="N7" s="5" t="s">
        <v>3</v>
      </c>
      <c r="O7" s="6" t="s">
        <v>9</v>
      </c>
      <c r="P7" s="6" t="s">
        <v>10</v>
      </c>
      <c r="Q7" s="6" t="s">
        <v>11</v>
      </c>
      <c r="R7" s="6" t="s">
        <v>8</v>
      </c>
      <c r="V7" s="6"/>
      <c r="W7" s="15"/>
      <c r="X7" s="15"/>
      <c r="Y7" s="15"/>
      <c r="Z7" s="15"/>
      <c r="AA7" s="15"/>
      <c r="AB7" s="15"/>
    </row>
    <row r="8" spans="1:28" s="16" customFormat="1" x14ac:dyDescent="0.25">
      <c r="B8" s="3" t="s">
        <v>116</v>
      </c>
      <c r="C8" s="9"/>
      <c r="D8" s="2">
        <v>1130719.7472000001</v>
      </c>
      <c r="E8" s="2">
        <v>-4831352.9720999999</v>
      </c>
      <c r="F8" s="2">
        <v>3994108.5702999998</v>
      </c>
      <c r="G8" s="18"/>
      <c r="H8" s="3" t="s">
        <v>116</v>
      </c>
      <c r="I8" s="19">
        <f>D8-D$8</f>
        <v>0</v>
      </c>
      <c r="J8" s="19">
        <f t="shared" ref="J8:K8" si="7">E8-E$8</f>
        <v>0</v>
      </c>
      <c r="K8" s="19">
        <f t="shared" si="7"/>
        <v>0</v>
      </c>
      <c r="L8" s="2">
        <f>SQRT(I8^2+J8^2+K8^2)</f>
        <v>0</v>
      </c>
      <c r="M8" s="20"/>
      <c r="N8" s="3" t="s">
        <v>116</v>
      </c>
      <c r="O8" s="2">
        <v>0</v>
      </c>
      <c r="P8" s="2">
        <v>0</v>
      </c>
      <c r="Q8" s="2">
        <v>0</v>
      </c>
      <c r="R8" s="2">
        <f>SQRT(O8^2+P8^2+Q8^2)</f>
        <v>0</v>
      </c>
      <c r="T8" s="2"/>
      <c r="U8" s="2"/>
      <c r="V8" s="19"/>
      <c r="W8" s="19"/>
      <c r="X8" s="19"/>
      <c r="Y8" s="21"/>
      <c r="Z8" s="21"/>
      <c r="AA8" s="21"/>
      <c r="AB8" s="21"/>
    </row>
    <row r="9" spans="1:28" s="16" customFormat="1" x14ac:dyDescent="0.25">
      <c r="B9" s="3" t="s">
        <v>115</v>
      </c>
      <c r="C9" s="9"/>
      <c r="D9" s="2">
        <v>1130700.9439999999</v>
      </c>
      <c r="E9" s="2">
        <v>-4831350.6657999996</v>
      </c>
      <c r="F9" s="2">
        <v>3994118.8607000001</v>
      </c>
      <c r="G9" s="18"/>
      <c r="H9" s="3" t="s">
        <v>115</v>
      </c>
      <c r="I9" s="19">
        <f>D9-D$8</f>
        <v>-18.803200000198558</v>
      </c>
      <c r="J9" s="19">
        <f>E9-E$8</f>
        <v>2.3063000002875924</v>
      </c>
      <c r="K9" s="19">
        <f>F9-F$8</f>
        <v>10.290400000289083</v>
      </c>
      <c r="L9" s="2">
        <f t="shared" ref="L9" si="8">SQRT(I9^2+J9^2+K9^2)</f>
        <v>21.558564008410745</v>
      </c>
      <c r="M9" s="20"/>
      <c r="N9" s="3" t="s">
        <v>115</v>
      </c>
      <c r="O9" s="2">
        <v>-17.782900000000001</v>
      </c>
      <c r="P9" s="2">
        <v>12.106400000000001</v>
      </c>
      <c r="Q9" s="2">
        <v>1.4052</v>
      </c>
      <c r="R9" s="2">
        <f>SQRT(O9^2+P9^2+Q9^2)</f>
        <v>21.55854912581086</v>
      </c>
      <c r="T9" s="2"/>
      <c r="U9" s="2"/>
      <c r="V9" s="19"/>
      <c r="W9" s="19"/>
      <c r="X9" s="19"/>
      <c r="Y9" s="21"/>
      <c r="Z9" s="21"/>
      <c r="AA9" s="21"/>
      <c r="AB9" s="21"/>
    </row>
    <row r="10" spans="1:28" x14ac:dyDescent="0.25">
      <c r="B10" s="3">
        <v>7105</v>
      </c>
      <c r="D10" s="2">
        <v>1130719.2194999999</v>
      </c>
      <c r="E10" s="2">
        <v>-4831350.5838000001</v>
      </c>
      <c r="F10" s="2">
        <v>3994106.6017999998</v>
      </c>
      <c r="H10" s="3">
        <v>7105</v>
      </c>
      <c r="I10" s="19">
        <f>D10-D$8</f>
        <v>-0.52770000020973384</v>
      </c>
      <c r="J10" s="19">
        <f>E10-E$8</f>
        <v>2.3882999997586012</v>
      </c>
      <c r="K10" s="19">
        <f>F10-F$8</f>
        <v>-1.9684999999590218</v>
      </c>
      <c r="L10" s="2">
        <f t="shared" ref="L10" si="9">SQRT(I10^2+J10^2+K10^2)</f>
        <v>3.1396554634078808</v>
      </c>
      <c r="N10" s="3">
        <v>7105</v>
      </c>
      <c r="O10">
        <v>3.04E-2</v>
      </c>
      <c r="P10">
        <v>1.0500000000000001E-2</v>
      </c>
      <c r="Q10">
        <v>-3.1395</v>
      </c>
      <c r="R10" s="2">
        <f>SQRT(O10^2+P10^2+Q10^2)</f>
        <v>3.1396647368787645</v>
      </c>
    </row>
    <row r="11" spans="1:28" x14ac:dyDescent="0.25">
      <c r="A11" s="30" t="s">
        <v>16</v>
      </c>
      <c r="B11" s="30"/>
      <c r="C11" s="30"/>
      <c r="D11" s="37"/>
      <c r="E11" s="37"/>
      <c r="F11" s="37"/>
      <c r="G11" s="30"/>
      <c r="H11" s="30" t="s">
        <v>17</v>
      </c>
      <c r="I11" s="35"/>
      <c r="J11" s="35"/>
      <c r="K11" s="35"/>
      <c r="L11" s="37"/>
      <c r="M11" s="36"/>
      <c r="N11" s="30" t="s">
        <v>18</v>
      </c>
      <c r="O11" s="35"/>
      <c r="P11" s="35"/>
      <c r="Q11" s="35"/>
      <c r="R11" s="37"/>
    </row>
    <row r="12" spans="1:28" x14ac:dyDescent="0.25">
      <c r="A12" s="34" t="s">
        <v>24</v>
      </c>
      <c r="B12" s="25"/>
      <c r="C12" s="25"/>
      <c r="D12" s="22" t="s">
        <v>0</v>
      </c>
      <c r="E12" s="22" t="s">
        <v>1</v>
      </c>
      <c r="F12" s="22" t="s">
        <v>2</v>
      </c>
      <c r="G12" s="18"/>
      <c r="H12" s="23" t="s">
        <v>3</v>
      </c>
      <c r="I12" s="27" t="s">
        <v>4</v>
      </c>
      <c r="J12" s="27" t="s">
        <v>5</v>
      </c>
      <c r="K12" s="27" t="s">
        <v>6</v>
      </c>
      <c r="L12" s="27" t="s">
        <v>23</v>
      </c>
      <c r="M12" s="20"/>
      <c r="N12" s="23" t="s">
        <v>3</v>
      </c>
      <c r="O12" s="27" t="s">
        <v>12</v>
      </c>
      <c r="P12" s="27" t="s">
        <v>13</v>
      </c>
      <c r="Q12" s="27" t="s">
        <v>14</v>
      </c>
      <c r="R12" s="27" t="s">
        <v>23</v>
      </c>
    </row>
    <row r="13" spans="1:28" x14ac:dyDescent="0.25">
      <c r="A13" s="8"/>
      <c r="B13" s="3" t="s">
        <v>114</v>
      </c>
      <c r="C13" s="9"/>
      <c r="D13" s="29">
        <f>D8-D3</f>
        <v>2.6000000070780516E-3</v>
      </c>
      <c r="E13" s="29">
        <f t="shared" ref="E13:F14" si="10">E8-E3</f>
        <v>1.9999966025352478E-4</v>
      </c>
      <c r="F13" s="29">
        <f t="shared" si="10"/>
        <v>-7.0000020787119865E-4</v>
      </c>
      <c r="G13" s="18"/>
      <c r="H13" s="26" t="s">
        <v>114</v>
      </c>
      <c r="I13" s="31">
        <f>(I8-I3)*1000</f>
        <v>0</v>
      </c>
      <c r="J13" s="31">
        <f t="shared" ref="J13:K15" si="11">(J8-J3)*1000</f>
        <v>0</v>
      </c>
      <c r="K13" s="31">
        <f t="shared" si="11"/>
        <v>0</v>
      </c>
      <c r="L13" s="31">
        <f t="shared" ref="L13:L15" si="12">SQRT(I13^2+J13^2+K13^2)</f>
        <v>0</v>
      </c>
      <c r="M13" s="20"/>
      <c r="N13" s="26" t="s">
        <v>114</v>
      </c>
      <c r="O13" s="31">
        <f>(O8-O3)*1000</f>
        <v>0</v>
      </c>
      <c r="P13" s="31">
        <f t="shared" ref="P13:Q15" si="13">(P8-P3)*1000</f>
        <v>0</v>
      </c>
      <c r="Q13" s="31">
        <f t="shared" si="13"/>
        <v>0</v>
      </c>
      <c r="R13" s="31">
        <f t="shared" ref="R13:R15" si="14">SQRT(O13^2+P13^2+Q13^2)</f>
        <v>0</v>
      </c>
    </row>
    <row r="14" spans="1:28" x14ac:dyDescent="0.25">
      <c r="A14" s="8"/>
      <c r="B14" s="3" t="s">
        <v>115</v>
      </c>
      <c r="C14" s="9"/>
      <c r="D14" s="29">
        <f>D9-D4</f>
        <v>9.9999993108212948E-4</v>
      </c>
      <c r="E14" s="29">
        <f t="shared" si="10"/>
        <v>-5.9999991208314896E-4</v>
      </c>
      <c r="F14" s="29">
        <f t="shared" si="10"/>
        <v>-2.4999999441206455E-3</v>
      </c>
      <c r="G14" s="18"/>
      <c r="H14" s="26" t="s">
        <v>115</v>
      </c>
      <c r="I14" s="31">
        <f>(I9-I4)*1000</f>
        <v>-1.6000000759959221</v>
      </c>
      <c r="J14" s="31">
        <f t="shared" si="11"/>
        <v>-0.79999957233667374</v>
      </c>
      <c r="K14" s="31">
        <f t="shared" si="11"/>
        <v>-1.7999997362494469</v>
      </c>
      <c r="L14" s="31">
        <f t="shared" si="12"/>
        <v>2.5377152341080147</v>
      </c>
      <c r="M14" s="20"/>
      <c r="N14" s="26" t="s">
        <v>115</v>
      </c>
      <c r="O14" s="31">
        <f>(O9-O4)*1000</f>
        <v>-1.7000000000031434</v>
      </c>
      <c r="P14" s="31">
        <f t="shared" si="13"/>
        <v>-1.6999999999995907</v>
      </c>
      <c r="Q14" s="31">
        <f t="shared" si="13"/>
        <v>-0.79999999999991189</v>
      </c>
      <c r="R14" s="31">
        <f t="shared" si="14"/>
        <v>2.5337718918657921</v>
      </c>
    </row>
    <row r="15" spans="1:28" x14ac:dyDescent="0.25">
      <c r="B15" s="3">
        <v>7105</v>
      </c>
      <c r="D15" s="29">
        <f>D10-D5</f>
        <v>9.999983012676239E-5</v>
      </c>
      <c r="E15" s="29">
        <f>E10-E5</f>
        <v>5.9999991208314896E-4</v>
      </c>
      <c r="F15" s="29">
        <f>F10-F5</f>
        <v>2.9999995604157448E-4</v>
      </c>
      <c r="H15" s="26">
        <v>7105</v>
      </c>
      <c r="I15" s="31">
        <f>(I10-I5)*1000</f>
        <v>-2.5000001769512892</v>
      </c>
      <c r="J15" s="31">
        <f t="shared" si="11"/>
        <v>0.40000025182962418</v>
      </c>
      <c r="K15" s="31">
        <f t="shared" si="11"/>
        <v>1.0000001639127731</v>
      </c>
      <c r="L15" s="31">
        <f t="shared" si="12"/>
        <v>2.7221317774945821</v>
      </c>
      <c r="N15" s="26">
        <v>7105</v>
      </c>
      <c r="O15" s="31">
        <f>(O10-O5)*1000</f>
        <v>-2.400000000000003</v>
      </c>
      <c r="P15" s="31">
        <f t="shared" si="13"/>
        <v>1.4000000000000001</v>
      </c>
      <c r="Q15" s="31">
        <f t="shared" si="13"/>
        <v>-9.9999999999766942E-2</v>
      </c>
      <c r="R15" s="31">
        <f t="shared" si="14"/>
        <v>2.780287754891563</v>
      </c>
    </row>
    <row r="17" spans="1:18" x14ac:dyDescent="0.25">
      <c r="A17" s="16"/>
    </row>
    <row r="18" spans="1:18" x14ac:dyDescent="0.25">
      <c r="A18" s="16"/>
    </row>
    <row r="19" spans="1:18" x14ac:dyDescent="0.25">
      <c r="A19" s="16"/>
    </row>
    <row r="27" spans="1:18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90"/>
  <sheetViews>
    <sheetView topLeftCell="A49" workbookViewId="0">
      <selection activeCell="F70" sqref="F70"/>
    </sheetView>
  </sheetViews>
  <sheetFormatPr defaultColWidth="10.7109375" defaultRowHeight="15" x14ac:dyDescent="0.25"/>
  <cols>
    <col min="1" max="1" width="38.140625" customWidth="1"/>
    <col min="2" max="2" width="14.140625" customWidth="1"/>
    <col min="4" max="4" width="14.42578125" customWidth="1"/>
    <col min="12" max="12" width="22.85546875" bestFit="1" customWidth="1"/>
  </cols>
  <sheetData>
    <row r="1" spans="1:17" s="1" customFormat="1" x14ac:dyDescent="0.25">
      <c r="A1" s="1" t="s">
        <v>20</v>
      </c>
    </row>
    <row r="2" spans="1:17" x14ac:dyDescent="0.25">
      <c r="A2" t="s">
        <v>88</v>
      </c>
    </row>
    <row r="6" spans="1:17" s="41" customFormat="1" x14ac:dyDescent="0.25">
      <c r="A6" s="41" t="s">
        <v>30</v>
      </c>
      <c r="B6" s="42"/>
      <c r="D6" s="42"/>
      <c r="F6" s="42" t="s">
        <v>33</v>
      </c>
      <c r="G6" s="42"/>
      <c r="H6" s="42" t="s">
        <v>31</v>
      </c>
      <c r="I6" s="41" t="s">
        <v>32</v>
      </c>
      <c r="M6" s="42" t="s">
        <v>33</v>
      </c>
    </row>
    <row r="7" spans="1:17" s="41" customFormat="1" x14ac:dyDescent="0.25">
      <c r="A7" s="41">
        <v>7622</v>
      </c>
      <c r="B7" s="42"/>
      <c r="D7" s="42"/>
      <c r="F7" s="42"/>
      <c r="G7" s="42"/>
      <c r="H7" s="42"/>
      <c r="M7" s="42"/>
    </row>
    <row r="8" spans="1:17" x14ac:dyDescent="0.25">
      <c r="A8" t="s">
        <v>59</v>
      </c>
      <c r="B8" s="39">
        <v>2.3E-3</v>
      </c>
      <c r="C8" s="2"/>
      <c r="D8" t="s">
        <v>25</v>
      </c>
      <c r="E8" s="2">
        <f>AVERAGE(B8:B13)</f>
        <v>3.0566666666666672E-3</v>
      </c>
      <c r="F8" s="2">
        <f>B8-E$8</f>
        <v>-7.5666666666666721E-4</v>
      </c>
      <c r="G8" s="2"/>
      <c r="H8" t="s">
        <v>59</v>
      </c>
      <c r="I8" s="39">
        <v>2.3E-3</v>
      </c>
      <c r="J8" s="2"/>
      <c r="K8" t="s">
        <v>25</v>
      </c>
      <c r="L8" s="2">
        <f>AVERAGE(I8:I13)</f>
        <v>3.588E-3</v>
      </c>
      <c r="M8" s="2">
        <f>I8-L$8</f>
        <v>-1.2880000000000001E-3</v>
      </c>
    </row>
    <row r="9" spans="1:17" x14ac:dyDescent="0.25">
      <c r="A9" t="s">
        <v>60</v>
      </c>
      <c r="B9" s="39">
        <v>4.0000000000000002E-4</v>
      </c>
      <c r="C9" s="2"/>
      <c r="D9" t="s">
        <v>26</v>
      </c>
      <c r="E9" s="2">
        <f>_xlfn.STDEV.P(B8:B13)</f>
        <v>1.565797631311985E-3</v>
      </c>
      <c r="F9" s="2">
        <f t="shared" ref="F9:F13" si="0">B9-E$8</f>
        <v>-2.656666666666667E-3</v>
      </c>
      <c r="G9" s="2"/>
      <c r="H9" t="s">
        <v>61</v>
      </c>
      <c r="I9" s="39">
        <v>2.5699999999999998E-3</v>
      </c>
      <c r="J9" s="2"/>
      <c r="K9" t="s">
        <v>26</v>
      </c>
      <c r="L9" s="2">
        <f>_xlfn.STDEV.P(I8:I13)</f>
        <v>1.1172179733606154E-3</v>
      </c>
      <c r="M9" s="2">
        <f t="shared" ref="M9:M11" si="1">I9-L$8</f>
        <v>-1.0180000000000002E-3</v>
      </c>
    </row>
    <row r="10" spans="1:17" x14ac:dyDescent="0.25">
      <c r="A10" t="s">
        <v>61</v>
      </c>
      <c r="B10" s="39">
        <v>2.5699999999999998E-3</v>
      </c>
      <c r="C10" s="2"/>
      <c r="D10" t="s">
        <v>27</v>
      </c>
      <c r="E10" s="2">
        <f>MAX(B8:B13)-MIN(B8:B13)</f>
        <v>4.5300000000000002E-3</v>
      </c>
      <c r="F10" s="2">
        <f t="shared" si="0"/>
        <v>-4.8666666666666736E-4</v>
      </c>
      <c r="G10" s="2"/>
      <c r="H10" t="s">
        <v>37</v>
      </c>
      <c r="I10" s="39">
        <v>3.2699999999999999E-3</v>
      </c>
      <c r="J10" s="2"/>
      <c r="K10" t="s">
        <v>27</v>
      </c>
      <c r="L10" s="2">
        <f>MAX(I8:I13)-MIN(I8:I13)</f>
        <v>2.6300000000000004E-3</v>
      </c>
      <c r="M10" s="2">
        <f t="shared" si="1"/>
        <v>-3.1800000000000014E-4</v>
      </c>
    </row>
    <row r="11" spans="1:17" x14ac:dyDescent="0.25">
      <c r="A11" t="s">
        <v>68</v>
      </c>
      <c r="B11" s="39">
        <v>3.2699999999999999E-3</v>
      </c>
      <c r="C11" s="2"/>
      <c r="D11" s="2"/>
      <c r="F11" s="2">
        <f t="shared" si="0"/>
        <v>2.1333333333333274E-4</v>
      </c>
      <c r="G11" s="2"/>
      <c r="H11" t="s">
        <v>62</v>
      </c>
      <c r="I11" s="39">
        <v>4.9300000000000004E-3</v>
      </c>
      <c r="J11" s="2"/>
      <c r="K11" s="2"/>
      <c r="M11" s="2">
        <f t="shared" si="1"/>
        <v>1.3420000000000003E-3</v>
      </c>
    </row>
    <row r="12" spans="1:17" x14ac:dyDescent="0.25">
      <c r="A12" t="s">
        <v>62</v>
      </c>
      <c r="B12" s="39">
        <v>4.9300000000000004E-3</v>
      </c>
      <c r="C12" s="2"/>
      <c r="D12" s="2"/>
      <c r="F12" s="2">
        <f t="shared" si="0"/>
        <v>1.8733333333333332E-3</v>
      </c>
      <c r="G12" s="2"/>
      <c r="H12" t="s">
        <v>63</v>
      </c>
      <c r="I12" s="39">
        <v>4.8700000000000002E-3</v>
      </c>
      <c r="J12" s="2"/>
      <c r="K12" s="2"/>
      <c r="M12" s="2"/>
    </row>
    <row r="13" spans="1:17" x14ac:dyDescent="0.25">
      <c r="A13" t="s">
        <v>63</v>
      </c>
      <c r="B13" s="39">
        <v>4.8700000000000002E-3</v>
      </c>
      <c r="C13" s="2"/>
      <c r="D13" s="2"/>
      <c r="F13" s="2">
        <f t="shared" si="0"/>
        <v>1.813333333333333E-3</v>
      </c>
      <c r="G13" s="2"/>
      <c r="I13" s="39"/>
      <c r="J13" s="2"/>
      <c r="K13" s="2"/>
      <c r="M13" s="2"/>
      <c r="Q13" s="39"/>
    </row>
    <row r="14" spans="1:17" x14ac:dyDescent="0.25">
      <c r="B14" s="2"/>
      <c r="C14" s="2"/>
      <c r="D14" s="2"/>
      <c r="F14" s="2"/>
      <c r="G14" s="2"/>
      <c r="H14" s="2"/>
    </row>
    <row r="15" spans="1:17" x14ac:dyDescent="0.25">
      <c r="E15" s="2"/>
      <c r="J15" s="33"/>
    </row>
    <row r="16" spans="1:17" s="4" customFormat="1" x14ac:dyDescent="0.25">
      <c r="A16" s="4" t="s">
        <v>38</v>
      </c>
      <c r="E16" s="6"/>
      <c r="H16" s="4" t="s">
        <v>38</v>
      </c>
    </row>
    <row r="17" spans="1:21" x14ac:dyDescent="0.25">
      <c r="A17" t="s">
        <v>34</v>
      </c>
      <c r="B17" t="s">
        <v>58</v>
      </c>
      <c r="C17" t="s">
        <v>58</v>
      </c>
      <c r="E17" s="2"/>
      <c r="H17" t="s">
        <v>34</v>
      </c>
      <c r="I17" t="str">
        <f>B17</f>
        <v>n/a</v>
      </c>
      <c r="J17" s="40" t="str">
        <f>C17</f>
        <v>n/a</v>
      </c>
    </row>
    <row r="18" spans="1:21" x14ac:dyDescent="0.25">
      <c r="A18" t="s">
        <v>21</v>
      </c>
      <c r="B18" s="2"/>
      <c r="H18" t="s">
        <v>21</v>
      </c>
      <c r="I18" s="2"/>
    </row>
    <row r="20" spans="1:21" s="4" customFormat="1" x14ac:dyDescent="0.25">
      <c r="A20" s="4" t="s">
        <v>64</v>
      </c>
      <c r="H20" s="4" t="s">
        <v>64</v>
      </c>
    </row>
    <row r="21" spans="1:21" x14ac:dyDescent="0.25">
      <c r="A21" t="s">
        <v>34</v>
      </c>
      <c r="B21">
        <v>1.8E-3</v>
      </c>
      <c r="C21">
        <v>1.6999999999999999E-3</v>
      </c>
      <c r="E21" s="2"/>
      <c r="H21" t="s">
        <v>34</v>
      </c>
      <c r="I21">
        <f>B21</f>
        <v>1.8E-3</v>
      </c>
      <c r="J21" s="40">
        <f>C21</f>
        <v>1.6999999999999999E-3</v>
      </c>
    </row>
    <row r="22" spans="1:21" x14ac:dyDescent="0.25">
      <c r="A22" t="s">
        <v>21</v>
      </c>
      <c r="B22" s="2">
        <f>B21-E8</f>
        <v>-1.2566666666666672E-3</v>
      </c>
      <c r="H22" t="s">
        <v>21</v>
      </c>
      <c r="I22" s="2">
        <f>I21-L8</f>
        <v>-1.7880000000000001E-3</v>
      </c>
    </row>
    <row r="24" spans="1:21" x14ac:dyDescent="0.25">
      <c r="A24" t="s">
        <v>65</v>
      </c>
      <c r="H24" t="s">
        <v>65</v>
      </c>
    </row>
    <row r="25" spans="1:21" x14ac:dyDescent="0.25">
      <c r="A25" t="s">
        <v>34</v>
      </c>
      <c r="B25" s="2">
        <f>E8</f>
        <v>3.0566666666666672E-3</v>
      </c>
      <c r="C25" s="40" t="s">
        <v>85</v>
      </c>
      <c r="H25" t="s">
        <v>34</v>
      </c>
      <c r="I25" s="2">
        <f>L8</f>
        <v>3.588E-3</v>
      </c>
      <c r="J25" s="40" t="s">
        <v>86</v>
      </c>
    </row>
    <row r="26" spans="1:21" x14ac:dyDescent="0.25">
      <c r="A26" t="s">
        <v>21</v>
      </c>
      <c r="B26" s="2">
        <f>B25-E8</f>
        <v>0</v>
      </c>
      <c r="H26" t="s">
        <v>21</v>
      </c>
      <c r="I26" s="2">
        <f>I25-L8</f>
        <v>0</v>
      </c>
    </row>
    <row r="28" spans="1:21" s="32" customFormat="1" x14ac:dyDescent="0.25">
      <c r="A28" s="32" t="s">
        <v>35</v>
      </c>
    </row>
    <row r="29" spans="1:21" s="34" customFormat="1" ht="15.75" thickBot="1" x14ac:dyDescent="0.3"/>
    <row r="30" spans="1:21" s="34" customFormat="1" x14ac:dyDescent="0.25">
      <c r="A30" s="57" t="s">
        <v>66</v>
      </c>
      <c r="B30" s="58"/>
      <c r="C30" s="59"/>
      <c r="D30" s="59"/>
      <c r="E30" s="59"/>
      <c r="F30" s="59"/>
      <c r="G30" s="59"/>
      <c r="H30" s="59"/>
      <c r="I30" s="59"/>
      <c r="J30" s="60"/>
      <c r="L30" s="57" t="s">
        <v>87</v>
      </c>
      <c r="M30" s="58"/>
      <c r="N30" s="59"/>
      <c r="O30" s="59"/>
      <c r="P30" s="59"/>
      <c r="Q30" s="59"/>
      <c r="R30" s="59"/>
      <c r="S30" s="59"/>
      <c r="T30" s="59"/>
      <c r="U30" s="60"/>
    </row>
    <row r="31" spans="1:21" x14ac:dyDescent="0.25">
      <c r="A31" s="54" t="s">
        <v>40</v>
      </c>
      <c r="B31" s="53">
        <v>13.3</v>
      </c>
      <c r="C31" s="53"/>
      <c r="D31" s="62" t="s">
        <v>52</v>
      </c>
      <c r="E31" s="53"/>
      <c r="F31" s="53"/>
      <c r="G31" s="53"/>
      <c r="H31" s="53"/>
      <c r="I31" s="53"/>
      <c r="J31" s="55"/>
      <c r="L31" s="54" t="s">
        <v>40</v>
      </c>
      <c r="M31" s="53">
        <v>13.3</v>
      </c>
      <c r="N31" s="53"/>
      <c r="O31" s="62" t="s">
        <v>52</v>
      </c>
      <c r="P31" s="53"/>
      <c r="Q31" s="53"/>
      <c r="R31" s="53"/>
      <c r="S31" s="53"/>
      <c r="T31" s="53"/>
      <c r="U31" s="55"/>
    </row>
    <row r="32" spans="1:21" x14ac:dyDescent="0.25">
      <c r="A32" s="63" t="s">
        <v>41</v>
      </c>
      <c r="B32" s="64">
        <v>1.0000000000000001E-5</v>
      </c>
      <c r="C32" s="53"/>
      <c r="D32" s="62" t="s">
        <v>50</v>
      </c>
      <c r="E32" s="53"/>
      <c r="F32" s="53"/>
      <c r="G32" s="53"/>
      <c r="H32" s="53"/>
      <c r="I32" s="53"/>
      <c r="J32" s="55"/>
      <c r="L32" s="63" t="s">
        <v>41</v>
      </c>
      <c r="M32" s="64">
        <v>1.0000000000000001E-5</v>
      </c>
      <c r="N32" s="53"/>
      <c r="O32" s="62" t="s">
        <v>50</v>
      </c>
      <c r="P32" s="53"/>
      <c r="Q32" s="53"/>
      <c r="R32" s="53"/>
      <c r="S32" s="53"/>
      <c r="T32" s="53"/>
      <c r="U32" s="55"/>
    </row>
    <row r="33" spans="1:21" x14ac:dyDescent="0.25">
      <c r="A33" s="63" t="s">
        <v>42</v>
      </c>
      <c r="B33" s="53">
        <v>1.2E-5</v>
      </c>
      <c r="C33" s="53"/>
      <c r="D33" s="62" t="s">
        <v>51</v>
      </c>
      <c r="E33" s="53"/>
      <c r="F33" s="53"/>
      <c r="G33" s="53"/>
      <c r="H33" s="53"/>
      <c r="I33" s="53"/>
      <c r="J33" s="55"/>
      <c r="L33" s="63" t="s">
        <v>42</v>
      </c>
      <c r="M33" s="53">
        <v>1.2E-5</v>
      </c>
      <c r="N33" s="53"/>
      <c r="O33" s="62" t="s">
        <v>51</v>
      </c>
      <c r="P33" s="53"/>
      <c r="Q33" s="53"/>
      <c r="R33" s="53"/>
      <c r="S33" s="53"/>
      <c r="T33" s="53"/>
      <c r="U33" s="55"/>
    </row>
    <row r="34" spans="1:21" x14ac:dyDescent="0.25">
      <c r="A34" s="63" t="s">
        <v>43</v>
      </c>
      <c r="B34" s="53">
        <v>0</v>
      </c>
      <c r="C34" s="53"/>
      <c r="D34" s="62" t="s">
        <v>53</v>
      </c>
      <c r="E34" s="53"/>
      <c r="F34" s="53"/>
      <c r="G34" s="53"/>
      <c r="H34" s="53"/>
      <c r="I34" s="53"/>
      <c r="J34" s="55"/>
      <c r="L34" s="63" t="s">
        <v>43</v>
      </c>
      <c r="M34" s="53">
        <v>0</v>
      </c>
      <c r="N34" s="53"/>
      <c r="O34" s="62" t="s">
        <v>53</v>
      </c>
      <c r="P34" s="53"/>
      <c r="Q34" s="53"/>
      <c r="R34" s="53"/>
      <c r="S34" s="53"/>
      <c r="T34" s="53"/>
      <c r="U34" s="55"/>
    </row>
    <row r="35" spans="1:21" x14ac:dyDescent="0.25">
      <c r="A35" s="54" t="s">
        <v>44</v>
      </c>
      <c r="B35" s="53">
        <v>6.3</v>
      </c>
      <c r="C35" s="53"/>
      <c r="D35" s="62" t="s">
        <v>54</v>
      </c>
      <c r="E35" s="53"/>
      <c r="F35" s="53"/>
      <c r="G35" s="53"/>
      <c r="H35" s="53"/>
      <c r="I35" s="53"/>
      <c r="J35" s="55"/>
      <c r="L35" s="54" t="s">
        <v>44</v>
      </c>
      <c r="M35" s="53">
        <v>6.3</v>
      </c>
      <c r="N35" s="53"/>
      <c r="O35" s="62" t="s">
        <v>54</v>
      </c>
      <c r="P35" s="53"/>
      <c r="Q35" s="53"/>
      <c r="R35" s="53"/>
      <c r="S35" s="53"/>
      <c r="T35" s="53"/>
      <c r="U35" s="55"/>
    </row>
    <row r="36" spans="1:21" x14ac:dyDescent="0.25">
      <c r="A36" s="54"/>
      <c r="B36" s="53"/>
      <c r="C36" s="53"/>
      <c r="D36" s="53"/>
      <c r="E36" s="53"/>
      <c r="F36" s="53"/>
      <c r="G36" s="53"/>
      <c r="H36" s="53"/>
      <c r="I36" s="53"/>
      <c r="J36" s="55"/>
      <c r="L36" s="54"/>
      <c r="M36" s="53"/>
      <c r="N36" s="53"/>
      <c r="O36" s="53"/>
      <c r="P36" s="53"/>
      <c r="Q36" s="53"/>
      <c r="R36" s="53"/>
      <c r="S36" s="53"/>
      <c r="T36" s="53"/>
      <c r="U36" s="55"/>
    </row>
    <row r="37" spans="1:21" x14ac:dyDescent="0.25">
      <c r="A37" s="56" t="s">
        <v>45</v>
      </c>
      <c r="B37" s="61"/>
      <c r="C37" s="61"/>
      <c r="D37" s="61"/>
      <c r="E37" s="61"/>
      <c r="F37" s="61"/>
      <c r="G37" s="61"/>
      <c r="H37" s="61"/>
      <c r="I37" s="61"/>
      <c r="J37" s="65"/>
      <c r="L37" s="56" t="s">
        <v>45</v>
      </c>
      <c r="M37" s="61"/>
      <c r="N37" s="61"/>
      <c r="O37" s="61"/>
      <c r="P37" s="61"/>
      <c r="Q37" s="61"/>
      <c r="R37" s="61"/>
      <c r="S37" s="61"/>
      <c r="T37" s="61"/>
      <c r="U37" s="65"/>
    </row>
    <row r="38" spans="1:21" x14ac:dyDescent="0.25">
      <c r="A38" s="54" t="s">
        <v>46</v>
      </c>
      <c r="B38" s="53">
        <v>8</v>
      </c>
      <c r="C38" s="53"/>
      <c r="D38" s="53" t="s">
        <v>48</v>
      </c>
      <c r="E38" s="53"/>
      <c r="F38" s="53"/>
      <c r="G38" s="53"/>
      <c r="H38" s="53"/>
      <c r="I38" s="53"/>
      <c r="J38" s="55"/>
      <c r="L38" s="54" t="s">
        <v>46</v>
      </c>
      <c r="M38" s="53">
        <v>6.3</v>
      </c>
      <c r="N38" s="53"/>
      <c r="O38" s="53" t="s">
        <v>48</v>
      </c>
      <c r="P38" s="53"/>
      <c r="Q38" s="53"/>
      <c r="R38" s="53"/>
      <c r="S38" s="53"/>
      <c r="T38" s="53"/>
      <c r="U38" s="55"/>
    </row>
    <row r="39" spans="1:21" x14ac:dyDescent="0.25">
      <c r="A39" s="54" t="s">
        <v>47</v>
      </c>
      <c r="B39" s="53">
        <v>8</v>
      </c>
      <c r="C39" s="62"/>
      <c r="D39" s="62" t="s">
        <v>49</v>
      </c>
      <c r="E39" s="53"/>
      <c r="F39" s="53"/>
      <c r="G39" s="53"/>
      <c r="H39" s="53"/>
      <c r="I39" s="53"/>
      <c r="J39" s="55"/>
      <c r="L39" s="54" t="s">
        <v>47</v>
      </c>
      <c r="M39" s="53">
        <v>6.5</v>
      </c>
      <c r="N39" s="62"/>
      <c r="O39" s="62" t="s">
        <v>49</v>
      </c>
      <c r="P39" s="53"/>
      <c r="Q39" s="53"/>
      <c r="R39" s="53"/>
      <c r="S39" s="53"/>
      <c r="T39" s="53"/>
      <c r="U39" s="55"/>
    </row>
    <row r="40" spans="1:21" x14ac:dyDescent="0.25">
      <c r="A40" s="63"/>
      <c r="B40" s="53"/>
      <c r="C40" s="53"/>
      <c r="D40" s="53"/>
      <c r="E40" s="53"/>
      <c r="F40" s="53"/>
      <c r="G40" s="53"/>
      <c r="H40" s="53"/>
      <c r="I40" s="53"/>
      <c r="J40" s="55"/>
      <c r="L40" s="63"/>
      <c r="M40" s="53"/>
      <c r="N40" s="53"/>
      <c r="O40" s="53"/>
      <c r="P40" s="53"/>
      <c r="Q40" s="53"/>
      <c r="R40" s="53"/>
      <c r="S40" s="53"/>
      <c r="T40" s="53"/>
      <c r="U40" s="55"/>
    </row>
    <row r="41" spans="1:21" x14ac:dyDescent="0.25">
      <c r="A41" s="56" t="s">
        <v>55</v>
      </c>
      <c r="B41" s="66" t="s">
        <v>56</v>
      </c>
      <c r="C41" s="61"/>
      <c r="D41" s="61"/>
      <c r="E41" s="61"/>
      <c r="F41" s="61"/>
      <c r="G41" s="61"/>
      <c r="H41" s="61"/>
      <c r="I41" s="61"/>
      <c r="J41" s="65"/>
      <c r="L41" s="56" t="s">
        <v>55</v>
      </c>
      <c r="M41" s="66" t="s">
        <v>56</v>
      </c>
      <c r="N41" s="61"/>
      <c r="O41" s="61"/>
      <c r="P41" s="61"/>
      <c r="Q41" s="61"/>
      <c r="R41" s="61"/>
      <c r="S41" s="61"/>
      <c r="T41" s="61"/>
      <c r="U41" s="65"/>
    </row>
    <row r="42" spans="1:21" ht="15.75" thickBot="1" x14ac:dyDescent="0.3">
      <c r="A42" s="67" t="s">
        <v>57</v>
      </c>
      <c r="B42" s="68">
        <f>(B32*(B38-B31)*B34)+(B33*(B39-B31)*B35)</f>
        <v>-4.006800000000001E-4</v>
      </c>
      <c r="C42" s="69"/>
      <c r="D42" s="69"/>
      <c r="E42" s="69"/>
      <c r="F42" s="69"/>
      <c r="G42" s="69"/>
      <c r="H42" s="69"/>
      <c r="I42" s="69"/>
      <c r="J42" s="70"/>
      <c r="L42" s="67" t="s">
        <v>57</v>
      </c>
      <c r="M42" s="68">
        <f>(M32*(M38-M31)*M34)+(M33*(M39-M31)*M35)</f>
        <v>-5.1407999999999998E-4</v>
      </c>
      <c r="N42" s="69"/>
      <c r="O42" s="69"/>
      <c r="P42" s="69"/>
      <c r="Q42" s="69"/>
      <c r="R42" s="69"/>
      <c r="S42" s="69"/>
      <c r="T42" s="69"/>
      <c r="U42" s="70"/>
    </row>
    <row r="43" spans="1:2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1" ht="15.75" thickBot="1" x14ac:dyDescent="0.3"/>
    <row r="45" spans="1:21" x14ac:dyDescent="0.25">
      <c r="A45" s="57" t="s">
        <v>67</v>
      </c>
      <c r="B45" s="58"/>
      <c r="C45" s="59"/>
      <c r="D45" s="59"/>
      <c r="E45" s="59"/>
      <c r="F45" s="59"/>
      <c r="G45" s="59"/>
      <c r="H45" s="59"/>
      <c r="I45" s="59"/>
      <c r="J45" s="60"/>
    </row>
    <row r="46" spans="1:21" x14ac:dyDescent="0.25">
      <c r="A46" s="54" t="s">
        <v>40</v>
      </c>
      <c r="B46" s="53">
        <v>13.3</v>
      </c>
      <c r="C46" s="53"/>
      <c r="D46" s="62" t="s">
        <v>52</v>
      </c>
      <c r="E46" s="53"/>
      <c r="F46" s="53"/>
      <c r="G46" s="53"/>
      <c r="H46" s="53"/>
      <c r="I46" s="53"/>
      <c r="J46" s="55"/>
    </row>
    <row r="47" spans="1:21" x14ac:dyDescent="0.25">
      <c r="A47" s="63" t="s">
        <v>41</v>
      </c>
      <c r="B47" s="64">
        <v>1.0000000000000001E-5</v>
      </c>
      <c r="C47" s="53"/>
      <c r="D47" s="62" t="s">
        <v>50</v>
      </c>
      <c r="E47" s="53"/>
      <c r="F47" s="53"/>
      <c r="G47" s="53"/>
      <c r="H47" s="53"/>
      <c r="I47" s="53"/>
      <c r="J47" s="55"/>
    </row>
    <row r="48" spans="1:21" x14ac:dyDescent="0.25">
      <c r="A48" s="63" t="s">
        <v>42</v>
      </c>
      <c r="B48" s="53">
        <v>1.2E-5</v>
      </c>
      <c r="C48" s="53"/>
      <c r="D48" s="62" t="s">
        <v>51</v>
      </c>
      <c r="E48" s="53"/>
      <c r="F48" s="53"/>
      <c r="G48" s="53"/>
      <c r="H48" s="53"/>
      <c r="I48" s="53"/>
      <c r="J48" s="55"/>
    </row>
    <row r="49" spans="1:10" x14ac:dyDescent="0.25">
      <c r="A49" s="63" t="s">
        <v>43</v>
      </c>
      <c r="B49" s="53">
        <v>0</v>
      </c>
      <c r="C49" s="53"/>
      <c r="D49" s="62" t="s">
        <v>53</v>
      </c>
      <c r="E49" s="53"/>
      <c r="F49" s="53"/>
      <c r="G49" s="53"/>
      <c r="H49" s="53"/>
      <c r="I49" s="53"/>
      <c r="J49" s="55"/>
    </row>
    <row r="50" spans="1:10" x14ac:dyDescent="0.25">
      <c r="A50" s="54" t="s">
        <v>44</v>
      </c>
      <c r="B50" s="53">
        <v>6.3</v>
      </c>
      <c r="C50" s="53"/>
      <c r="D50" s="62" t="s">
        <v>54</v>
      </c>
      <c r="E50" s="53"/>
      <c r="F50" s="53"/>
      <c r="G50" s="53"/>
      <c r="H50" s="53"/>
      <c r="I50" s="53"/>
      <c r="J50" s="55"/>
    </row>
    <row r="51" spans="1:10" x14ac:dyDescent="0.25">
      <c r="A51" s="54"/>
      <c r="B51" s="53"/>
      <c r="C51" s="53"/>
      <c r="D51" s="53"/>
      <c r="E51" s="53"/>
      <c r="F51" s="53"/>
      <c r="G51" s="53"/>
      <c r="H51" s="53"/>
      <c r="I51" s="53"/>
      <c r="J51" s="55"/>
    </row>
    <row r="52" spans="1:10" x14ac:dyDescent="0.25">
      <c r="A52" s="56" t="s">
        <v>45</v>
      </c>
      <c r="B52" s="61"/>
      <c r="C52" s="61"/>
      <c r="D52" s="61"/>
      <c r="E52" s="61"/>
      <c r="F52" s="61"/>
      <c r="G52" s="61"/>
      <c r="H52" s="61"/>
      <c r="I52" s="61"/>
      <c r="J52" s="65"/>
    </row>
    <row r="53" spans="1:10" x14ac:dyDescent="0.25">
      <c r="A53" s="54" t="s">
        <v>46</v>
      </c>
      <c r="B53" s="71">
        <v>7.9</v>
      </c>
      <c r="C53" s="53"/>
      <c r="D53" s="53" t="s">
        <v>48</v>
      </c>
      <c r="E53" s="53"/>
      <c r="F53" s="53"/>
      <c r="G53" s="53"/>
      <c r="H53" s="53"/>
      <c r="I53" s="53"/>
      <c r="J53" s="55"/>
    </row>
    <row r="54" spans="1:10" x14ac:dyDescent="0.25">
      <c r="A54" s="54" t="s">
        <v>47</v>
      </c>
      <c r="B54" s="71">
        <v>4.7</v>
      </c>
      <c r="C54" s="62"/>
      <c r="D54" s="62" t="s">
        <v>49</v>
      </c>
      <c r="E54" s="53"/>
      <c r="F54" s="53"/>
      <c r="G54" s="53"/>
      <c r="H54" s="53"/>
      <c r="I54" s="53"/>
      <c r="J54" s="55"/>
    </row>
    <row r="55" spans="1:10" x14ac:dyDescent="0.25">
      <c r="A55" s="63"/>
      <c r="B55" s="53"/>
      <c r="C55" s="53"/>
      <c r="D55" s="53"/>
      <c r="E55" s="53"/>
      <c r="F55" s="53"/>
      <c r="G55" s="53"/>
      <c r="H55" s="53"/>
      <c r="I55" s="53"/>
      <c r="J55" s="55"/>
    </row>
    <row r="56" spans="1:10" x14ac:dyDescent="0.25">
      <c r="A56" s="56" t="s">
        <v>55</v>
      </c>
      <c r="B56" s="66" t="s">
        <v>56</v>
      </c>
      <c r="C56" s="61"/>
      <c r="D56" s="61"/>
      <c r="E56" s="61"/>
      <c r="F56" s="61"/>
      <c r="G56" s="61"/>
      <c r="H56" s="61"/>
      <c r="I56" s="61"/>
      <c r="J56" s="65"/>
    </row>
    <row r="57" spans="1:10" ht="15.75" thickBot="1" x14ac:dyDescent="0.3">
      <c r="A57" s="67" t="s">
        <v>57</v>
      </c>
      <c r="B57" s="68">
        <f>(B47*(B53-B46)*B49)+(B48*(B54-B46)*B50)</f>
        <v>-6.501600000000001E-4</v>
      </c>
      <c r="C57" s="69"/>
      <c r="D57" s="69"/>
      <c r="E57" s="69"/>
      <c r="F57" s="69"/>
      <c r="G57" s="69"/>
      <c r="H57" s="69"/>
      <c r="I57" s="69"/>
      <c r="J57" s="70"/>
    </row>
    <row r="60" spans="1:10" x14ac:dyDescent="0.25">
      <c r="A60" s="41" t="s">
        <v>89</v>
      </c>
    </row>
    <row r="61" spans="1:10" ht="30" x14ac:dyDescent="0.25">
      <c r="A61" s="72" t="s">
        <v>90</v>
      </c>
      <c r="B61" s="75" t="s">
        <v>95</v>
      </c>
      <c r="C61" s="78" t="s">
        <v>91</v>
      </c>
      <c r="D61" s="78" t="s">
        <v>93</v>
      </c>
      <c r="E61" s="78" t="s">
        <v>92</v>
      </c>
      <c r="F61" s="85" t="s">
        <v>119</v>
      </c>
      <c r="G61" s="85" t="s">
        <v>120</v>
      </c>
      <c r="H61" s="85" t="s">
        <v>121</v>
      </c>
    </row>
    <row r="62" spans="1:10" x14ac:dyDescent="0.25">
      <c r="A62" s="73" t="s">
        <v>122</v>
      </c>
      <c r="B62" s="76">
        <v>-8.9999999999999993E-3</v>
      </c>
      <c r="C62" s="76">
        <v>-7.0000000000000001E-3</v>
      </c>
      <c r="D62" s="76">
        <v>-8.6999999999999994E-3</v>
      </c>
      <c r="E62" s="82">
        <v>-8.9999999999999993E-3</v>
      </c>
      <c r="F62" s="89">
        <f>(E62-B62)*1000</f>
        <v>0</v>
      </c>
      <c r="G62" s="89">
        <f>(E62-C62)*1000</f>
        <v>-1.9999999999999991</v>
      </c>
      <c r="H62" s="86">
        <f>(E62-D62)*1000</f>
        <v>-0.29999999999999993</v>
      </c>
    </row>
    <row r="63" spans="1:10" x14ac:dyDescent="0.25">
      <c r="A63" s="73" t="s">
        <v>96</v>
      </c>
      <c r="B63" s="76">
        <v>-3.2000000000000001E-2</v>
      </c>
      <c r="C63" s="76">
        <v>-3.4000000000000002E-2</v>
      </c>
      <c r="D63" s="76">
        <v>-3.27E-2</v>
      </c>
      <c r="E63" s="83">
        <v>-3.2800000000000003E-2</v>
      </c>
      <c r="F63" s="79">
        <f t="shared" ref="F63:F64" si="2">(E63-B63)*1000</f>
        <v>-0.80000000000000204</v>
      </c>
      <c r="G63" s="79">
        <f t="shared" ref="G63:G64" si="3">(E63-C63)*1000</f>
        <v>1.1999999999999997</v>
      </c>
      <c r="H63" s="87">
        <f t="shared" ref="H63:H64" si="4">(E63-D63)*1000</f>
        <v>-0.10000000000000286</v>
      </c>
    </row>
    <row r="64" spans="1:10" x14ac:dyDescent="0.25">
      <c r="A64" s="74" t="s">
        <v>94</v>
      </c>
      <c r="B64" s="77">
        <v>3.1379999999999999</v>
      </c>
      <c r="C64" s="77">
        <v>3.1379999999999999</v>
      </c>
      <c r="D64" s="77">
        <v>3.1379000000000001</v>
      </c>
      <c r="E64" s="84">
        <v>3.1393</v>
      </c>
      <c r="F64" s="80">
        <f t="shared" si="2"/>
        <v>1.3000000000000789</v>
      </c>
      <c r="G64" s="80">
        <f t="shared" si="3"/>
        <v>1.3000000000000789</v>
      </c>
      <c r="H64" s="88">
        <f t="shared" si="4"/>
        <v>1.3999999999998458</v>
      </c>
    </row>
    <row r="67" spans="1:4" x14ac:dyDescent="0.25">
      <c r="A67" s="48" t="s">
        <v>97</v>
      </c>
    </row>
    <row r="68" spans="1:4" x14ac:dyDescent="0.25">
      <c r="A68" s="4" t="s">
        <v>98</v>
      </c>
    </row>
    <row r="69" spans="1:4" x14ac:dyDescent="0.25">
      <c r="A69" s="4" t="s">
        <v>99</v>
      </c>
      <c r="B69" s="4" t="s">
        <v>104</v>
      </c>
      <c r="C69" s="4" t="s">
        <v>105</v>
      </c>
      <c r="D69" s="4" t="s">
        <v>106</v>
      </c>
    </row>
    <row r="70" spans="1:4" x14ac:dyDescent="0.25">
      <c r="A70" s="4" t="s">
        <v>100</v>
      </c>
      <c r="B70" s="2">
        <v>0</v>
      </c>
      <c r="C70" s="2">
        <v>0</v>
      </c>
      <c r="D70" s="2">
        <v>0</v>
      </c>
    </row>
    <row r="71" spans="1:4" x14ac:dyDescent="0.25">
      <c r="A71" s="4" t="s">
        <v>101</v>
      </c>
      <c r="B71" s="2">
        <v>2.8999999999999998E-3</v>
      </c>
      <c r="C71" s="2">
        <v>-1E-3</v>
      </c>
      <c r="D71" s="2">
        <v>-0.4168</v>
      </c>
    </row>
    <row r="72" spans="1:4" x14ac:dyDescent="0.25">
      <c r="A72" s="4" t="s">
        <v>102</v>
      </c>
      <c r="B72" s="2">
        <v>8.0000000000000004E-4</v>
      </c>
      <c r="C72" s="2">
        <v>-1E-4</v>
      </c>
      <c r="D72" s="2">
        <f>D70+0.39</f>
        <v>0.39</v>
      </c>
    </row>
    <row r="73" spans="1:4" x14ac:dyDescent="0.25">
      <c r="A73" s="4" t="s">
        <v>103</v>
      </c>
      <c r="B73" s="2">
        <v>5.0000000000000001E-4</v>
      </c>
      <c r="C73" s="2">
        <v>2.0000000000000001E-4</v>
      </c>
      <c r="D73" s="2">
        <f>D70+0.877</f>
        <v>0.877</v>
      </c>
    </row>
    <row r="75" spans="1:4" x14ac:dyDescent="0.25">
      <c r="A75" s="81" t="s">
        <v>107</v>
      </c>
    </row>
    <row r="77" spans="1:4" x14ac:dyDescent="0.25">
      <c r="A77" s="4" t="s">
        <v>98</v>
      </c>
    </row>
    <row r="78" spans="1:4" x14ac:dyDescent="0.25">
      <c r="A78" s="4" t="s">
        <v>99</v>
      </c>
      <c r="B78" s="4" t="s">
        <v>104</v>
      </c>
      <c r="C78" s="4" t="s">
        <v>105</v>
      </c>
      <c r="D78" s="4" t="s">
        <v>106</v>
      </c>
    </row>
    <row r="79" spans="1:4" x14ac:dyDescent="0.25">
      <c r="A79" s="4" t="s">
        <v>101</v>
      </c>
      <c r="B79" s="2">
        <v>0</v>
      </c>
      <c r="C79" s="2">
        <v>0</v>
      </c>
      <c r="D79" s="2">
        <v>0</v>
      </c>
    </row>
    <row r="80" spans="1:4" x14ac:dyDescent="0.25">
      <c r="A80" s="4" t="s">
        <v>100</v>
      </c>
      <c r="B80" s="2">
        <v>-2.8999999999999998E-3</v>
      </c>
      <c r="C80" s="2">
        <v>1E-3</v>
      </c>
      <c r="D80" s="2">
        <v>0.4168</v>
      </c>
    </row>
    <row r="81" spans="1:4" x14ac:dyDescent="0.25">
      <c r="A81" s="4" t="s">
        <v>102</v>
      </c>
      <c r="B81" s="2">
        <v>-2.2000000000000001E-3</v>
      </c>
      <c r="C81" s="2">
        <v>8.9999999999999998E-4</v>
      </c>
      <c r="D81" s="2">
        <f>0.4168+0.39</f>
        <v>0.80679999999999996</v>
      </c>
    </row>
    <row r="82" spans="1:4" x14ac:dyDescent="0.25">
      <c r="A82" s="4" t="s">
        <v>103</v>
      </c>
      <c r="B82" s="2">
        <v>-2.5000000000000001E-3</v>
      </c>
      <c r="C82" s="2">
        <v>1.1999999999999999E-3</v>
      </c>
      <c r="D82" s="2">
        <f>0.4168+0.877</f>
        <v>1.2938000000000001</v>
      </c>
    </row>
    <row r="87" spans="1:4" x14ac:dyDescent="0.25">
      <c r="D87" s="2"/>
    </row>
    <row r="89" spans="1:4" x14ac:dyDescent="0.25">
      <c r="D89" s="2"/>
    </row>
    <row r="90" spans="1:4" x14ac:dyDescent="0.25">
      <c r="D90" s="2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Coordinates Analysis</vt:lpstr>
      <vt:lpstr>MOBLAS-7 to SGSLR Vector Compar</vt:lpstr>
      <vt:lpstr>Geometric 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2024-06-14T15:39:11Z</dcterms:modified>
</cp:coreProperties>
</file>